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Headline" sheetId="2" r:id="rId2"/>
    <sheet name="Bridge" sheetId="3" r:id="rId3"/>
    <sheet name="Margin Walk" sheetId="4" r:id="rId4"/>
    <sheet name="Data" sheetId="5" r:id="rId5"/>
    <sheet name="Connect your data" sheetId="6" r:id="rId6"/>
  </sheets>
  <definedNames>
    <definedName name="_xlnm.Print_Area" localSheetId="5">'Connect your data'!$A$1:$M$22</definedName>
    <definedName name="_xlnm.Print_Area" localSheetId="0">Cover!$A$1:$M$41</definedName>
    <definedName name="_xlnm.Print_Titles" localSheetId="2">Bridge!$1:$5</definedName>
    <definedName name="_xlnm.Print_Titles" localSheetId="5">'Connect your data'!$1:$5</definedName>
    <definedName name="_xlnm.Print_Titles" localSheetId="4">Data!$1:$5</definedName>
    <definedName name="_xlnm.Print_Titles" localSheetId="1">Headline!$1:$5</definedName>
    <definedName name="_xlnm.Print_Titles" localSheetId="3">'Margin Walk'!$1:$5</definedName>
  </definedNames>
  <calcPr calcId="124519" fullCalcOnLoad="1"/>
</workbook>
</file>

<file path=xl/sharedStrings.xml><?xml version="1.0" encoding="utf-8"?>
<sst xmlns="http://schemas.openxmlformats.org/spreadsheetml/2006/main" count="217" uniqueCount="166">
  <si>
    <t>WHAT MOVED REVENUE AND GROSS MARGIN THIS QUARTER</t>
  </si>
  <si>
    <t>Revenue and Margin Bridge</t>
  </si>
  <si>
    <t>HOW TO USE</t>
  </si>
  <si>
    <t>1.</t>
  </si>
  <si>
    <t>Open the Data sheet and paste your Profit and Loss by Month export.</t>
  </si>
  <si>
    <t>2.</t>
  </si>
  <si>
    <t>Make sure every revenue account is classified as Revenue in the Report line column.</t>
  </si>
  <si>
    <t>3.</t>
  </si>
  <si>
    <t>The Bridge sheet decomposes the revenue change by individual account; the Margin Walk shows GP change split between revenue effect and cost effect.</t>
  </si>
  <si>
    <t>DESIGNED FOR</t>
  </si>
  <si>
    <t>FP&amp;A analyst, in-house Finance Controller, or fractional CFO explaining margin shifts to a CFO or board.</t>
  </si>
  <si>
    <t>EXAMPLE BUSINESS PROFILE</t>
  </si>
  <si>
    <t>Synthetic data inside this workbook represents the following business shape. Use it as a reference for what good looks like; your numbers will differ.</t>
  </si>
  <si>
    <t>INDUSTRY</t>
  </si>
  <si>
    <t>Multi-channel sales business with Wholesale, Retail, Online channels</t>
  </si>
  <si>
    <t>REVENUE SCALE</t>
  </si>
  <si>
    <t>Circa $4M annual</t>
  </si>
  <si>
    <t>GROSS MARGIN</t>
  </si>
  <si>
    <t>44 per cent on average</t>
  </si>
  <si>
    <t>OUTPUT</t>
  </si>
  <si>
    <t>Bridge analysis suitable for a board pack appendix or CFO commentary</t>
  </si>
  <si>
    <t>INPUTS YOU NEED TO PROVIDE</t>
  </si>
  <si>
    <t>These figures vary by company and cannot be exported directly from your accounting software. Replace the amber-bordered sample values on the tabs noted below.</t>
  </si>
  <si>
    <t>Profit and loss by month</t>
  </si>
  <si>
    <t>Used on: Data tab (paste P&amp;L by Month export)</t>
  </si>
  <si>
    <t>Account to Report line mapping</t>
  </si>
  <si>
    <t>Used on: Data tab (dropdown in Report line column)</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</si>
  <si>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</si>
  <si>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</si>
  <si>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</si>
  <si>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</si>
  <si>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</si>
  <si>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</si>
  <si>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</si>
  <si>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CURRENT QUARTER: SEP 25 – NOV 25</t>
  </si>
  <si>
    <t>Revenue and margin headline</t>
  </si>
  <si>
    <t>Compares the current quarter (Sep 25 – Nov 25) to the prior quarter (Jun 25 – Aug 25). Revenue, Cost of sales, Gross profit, and Gross margin are computed from the Data sheet using SUMIFS by Report line. GM stands for Gross Margin.</t>
  </si>
  <si>
    <t>REVENUE CURRENT Q</t>
  </si>
  <si>
    <t>GROSS PROFIT CURRENT Q</t>
  </si>
  <si>
    <t>GROSS MARGIN %</t>
  </si>
  <si>
    <t>REVENUE PRIOR Q</t>
  </si>
  <si>
    <t>QUARTER OVER QUARTER</t>
  </si>
  <si>
    <t>Headline figures</t>
  </si>
  <si>
    <t>Metric</t>
  </si>
  <si>
    <t>Prior Q</t>
  </si>
  <si>
    <t>Current Q</t>
  </si>
  <si>
    <t>Change $</t>
  </si>
  <si>
    <t>Change %</t>
  </si>
  <si>
    <t>Revenue</t>
  </si>
  <si>
    <t>Cost of sales</t>
  </si>
  <si>
    <t>Gross profit</t>
  </si>
  <si>
    <t>Gross margin %</t>
  </si>
  <si>
    <t>RECONCILIATION</t>
  </si>
  <si>
    <t>Tie-out checks for this tab</t>
  </si>
  <si>
    <t>Check</t>
  </si>
  <si>
    <t>Left side</t>
  </si>
  <si>
    <t>Right side</t>
  </si>
  <si>
    <t>Difference</t>
  </si>
  <si>
    <t>Status</t>
  </si>
  <si>
    <t>Revenue current Q ties to Data Revenue for the last three months</t>
  </si>
  <si>
    <t>REVENUE BRIDGE BY ACCOUNT</t>
  </si>
  <si>
    <t>What moved revenue this quarter</t>
  </si>
  <si>
    <t>Decomposes the revenue change between the prior quarter (Jun 25 – Aug 25) and the current quarter (Sep 25 – Nov 25) by individual your accounting software revenue account. Each account row shows its prior-quarter and current-quarter totals, the $ change, and its share of the total revenue movement.</t>
  </si>
  <si>
    <t>DRAWN FROM THE DATA SHEET</t>
  </si>
  <si>
    <t>Revenue change by account</t>
  </si>
  <si>
    <t>Revenue account</t>
  </si>
  <si>
    <t>Prior Q (Jun 25 – Aug 25)</t>
  </si>
  <si>
    <t>Current Q (Sep 25 – Nov 25)</t>
  </si>
  <si>
    <t>Share of total change</t>
  </si>
  <si>
    <t>200 Sales - Wholesale</t>
  </si>
  <si>
    <t>210 Sales - Retail</t>
  </si>
  <si>
    <t>220 Sales - Online</t>
  </si>
  <si>
    <t>290 Other Income</t>
  </si>
  <si>
    <t>Total revenue change</t>
  </si>
  <si>
    <t>Account $ change:</t>
  </si>
  <si>
    <t>Lower</t>
  </si>
  <si>
    <t>Mid</t>
  </si>
  <si>
    <t>Higher</t>
  </si>
  <si>
    <t>Green = better, red = worse</t>
  </si>
  <si>
    <t>Sum of account changes equals total Revenue change for the quarter</t>
  </si>
  <si>
    <t>Account shares sum to 100 per cent</t>
  </si>
  <si>
    <t>GROSS PROFIT WALK</t>
  </si>
  <si>
    <t>Why gross profit moved</t>
  </si>
  <si>
    <t>Splits the change in Gross Profit between Jun 25 – Aug 25 and Sep 25 – Nov 25 into two data-driven components: the Revenue effect (revenue change at the prior gross margin) and the Cost effect (the residual change in Cost of sales). The two add to the total Gross Profit movement.</t>
  </si>
  <si>
    <t>Gross profit walk</t>
  </si>
  <si>
    <t>Step</t>
  </si>
  <si>
    <t>Amount $</t>
  </si>
  <si>
    <t>Starting gross profit (prior Q)</t>
  </si>
  <si>
    <t>Revenue effect (volume + price)</t>
  </si>
  <si>
    <t>Cost effect (residual)</t>
  </si>
  <si>
    <t>Ending gross profit (current Q)</t>
  </si>
  <si>
    <t>Starting GP plus revenue effect plus cost effect equals ending GP</t>
  </si>
  <si>
    <t>SINGLE SOURCE OF TRUTH</t>
  </si>
  <si>
    <t>Drop your data here</t>
  </si>
  <si>
    <t>Paste your Profit and Loss by Month export into the table below. Each row is one account. The Bridge and Margin Walk sheets read this table at the account level for revenue (so individual sales accounts can be shown) and at the Report line level for costs.</t>
  </si>
  <si>
    <t>PASTE FROM YOUR ACCOUNTING SOFTWARE</t>
  </si>
  <si>
    <t>Profit and loss accounts</t>
  </si>
  <si>
    <t>Code</t>
  </si>
  <si>
    <t>Account name</t>
  </si>
  <si>
    <t>Account type</t>
  </si>
  <si>
    <t>Report line</t>
  </si>
  <si>
    <t>Dec 24</t>
  </si>
  <si>
    <t>Jan 25</t>
  </si>
  <si>
    <t>Feb 25</t>
  </si>
  <si>
    <t>Mar 25</t>
  </si>
  <si>
    <t>Apr 25</t>
  </si>
  <si>
    <t>May 25</t>
  </si>
  <si>
    <t>Jun 25</t>
  </si>
  <si>
    <t>Jul 25</t>
  </si>
  <si>
    <t>Aug 25</t>
  </si>
  <si>
    <t>Sep 25</t>
  </si>
  <si>
    <t>Oct 25</t>
  </si>
  <si>
    <t>Nov 25</t>
  </si>
  <si>
    <t>FY total</t>
  </si>
  <si>
    <t>200</t>
  </si>
  <si>
    <t>Sales - Wholesale</t>
  </si>
  <si>
    <t>210</t>
  </si>
  <si>
    <t>Sales - Retail</t>
  </si>
  <si>
    <t>220</t>
  </si>
  <si>
    <t>Sales - Online</t>
  </si>
  <si>
    <t>290</t>
  </si>
  <si>
    <t>Other Income</t>
  </si>
  <si>
    <t>310</t>
  </si>
  <si>
    <t>Cost of Goods Sold</t>
  </si>
  <si>
    <t>Direct Costs</t>
  </si>
  <si>
    <t>320</t>
  </si>
  <si>
    <t>Purchases - Materials</t>
  </si>
  <si>
    <t>477</t>
  </si>
  <si>
    <t>Wages and Salaries</t>
  </si>
  <si>
    <t>Expense</t>
  </si>
  <si>
    <t>Wages</t>
  </si>
  <si>
    <t>478</t>
  </si>
  <si>
    <t>Superannuation</t>
  </si>
  <si>
    <t>479</t>
  </si>
  <si>
    <t>Workers Compensation</t>
  </si>
  <si>
    <t>480</t>
  </si>
  <si>
    <t>Annual Leave Provision</t>
  </si>
  <si>
    <t>469</t>
  </si>
  <si>
    <t>Rent</t>
  </si>
  <si>
    <t>Overheads</t>
  </si>
  <si>
    <t>Other opex</t>
  </si>
  <si>
    <t>451</t>
  </si>
  <si>
    <t>Light Power Heating</t>
  </si>
  <si>
    <t>433</t>
  </si>
  <si>
    <t>Insurance</t>
  </si>
  <si>
    <t>461</t>
  </si>
  <si>
    <t>Marketing and Advertising</t>
  </si>
  <si>
    <t>463</t>
  </si>
  <si>
    <t>Office Expenses</t>
  </si>
  <si>
    <t>466</t>
  </si>
  <si>
    <t>Accounting and Legal Fees</t>
  </si>
  <si>
    <t>416</t>
  </si>
  <si>
    <t>Depreciation</t>
  </si>
  <si>
    <t>D&amp;A</t>
  </si>
  <si>
    <t>POPULATE THIS WORKBOOK</t>
  </si>
  <si>
    <t>Connect your accounting data</t>
  </si>
  <si>
    <t>Option 1   Enter the data yourself</t>
  </si>
  <si>
    <t>Export the relevant report from your accounting software (e.g. revenue and margin bridge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</si>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</sst>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8">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20"/>
      <color rgb="FF1A1A1A"/>
      <name val="Arial"/>
      <family val="2"/>
    </font>
    <font>
      <b/>
      <sz val="14"/>
      <color rgb="FF1A1A1A"/>
      <name val="Arial"/>
      <family val="2"/>
    </font>
    <font>
      <b/>
      <sz val="10"/>
      <color rgb="FFFFFFFF"/>
      <name val="Arial"/>
      <family val="2"/>
    </font>
    <font>
      <b/>
      <sz val="10"/>
      <color rgb="FF1A1A1A"/>
      <name val="Arial"/>
      <family val="2"/>
    </font>
    <font>
      <b/>
      <sz val="10"/>
      <color rgb="FF707070"/>
      <name val="Arial"/>
      <family val="2"/>
    </font>
    <font>
      <b/>
      <sz val="11"/>
      <color rgb="FFFFFFFF"/>
      <name val="Arial"/>
      <family val="2"/>
    </font>
    <font>
      <sz val="9"/>
      <color rgb="FF1A1A1A"/>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CE5E6"/>
        <bgColor indexed="64"/>
      </patternFill>
    </fill>
    <fill>
      <patternFill patternType="solid">
        <fgColor rgb="FFE0F2E5"/>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38">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8" fillId="5" borderId="0" xfId="0" applyFont="1" applyFill="1" applyAlignment="1">
      <alignment horizontal="left" vertical="center" indent="1"/>
    </xf>
    <xf numFmtId="164" fontId="10" fillId="5" borderId="0" xfId="0" applyNumberFormat="1" applyFont="1" applyFill="1" applyAlignment="1">
      <alignment horizontal="left" vertical="center" indent="1"/>
    </xf>
    <xf numFmtId="165" fontId="10" fillId="5" borderId="0" xfId="0" applyNumberFormat="1" applyFont="1" applyFill="1" applyAlignment="1">
      <alignment horizontal="left" vertical="center" indent="1"/>
    </xf>
    <xf numFmtId="0" fontId="6" fillId="5" borderId="0" xfId="0" applyFont="1" applyFill="1" applyAlignment="1">
      <alignment horizontal="left" vertical="center" indent="1"/>
    </xf>
    <xf numFmtId="0" fontId="11" fillId="0" borderId="0" xfId="0" applyFont="1" applyAlignment="1">
      <alignment horizontal="left"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5"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3" fillId="6" borderId="2" xfId="0" applyFont="1" applyFill="1" applyBorder="1" applyAlignment="1">
      <alignment horizontal="left" vertical="center"/>
    </xf>
    <xf numFmtId="164" fontId="13" fillId="6" borderId="2" xfId="0" applyNumberFormat="1" applyFont="1" applyFill="1" applyBorder="1" applyAlignment="1">
      <alignment horizontal="right" vertical="center"/>
    </xf>
    <xf numFmtId="165" fontId="13" fillId="6" borderId="2" xfId="0" applyNumberFormat="1" applyFont="1" applyFill="1" applyBorder="1" applyAlignment="1">
      <alignment horizontal="right" vertical="center"/>
    </xf>
    <xf numFmtId="0" fontId="14" fillId="6" borderId="2" xfId="0" applyFont="1" applyFill="1" applyBorder="1" applyAlignment="1">
      <alignment horizontal="center" vertical="center"/>
    </xf>
    <xf numFmtId="0" fontId="15" fillId="2" borderId="3" xfId="0" applyFont="1" applyFill="1" applyBorder="1" applyAlignment="1">
      <alignment horizontal="left" vertical="center" indent="1"/>
    </xf>
    <xf numFmtId="164" fontId="15" fillId="2" borderId="3" xfId="0" applyNumberFormat="1" applyFont="1" applyFill="1" applyBorder="1" applyAlignment="1">
      <alignment horizontal="right" vertical="center"/>
    </xf>
    <xf numFmtId="165" fontId="15" fillId="2" borderId="3" xfId="0" applyNumberFormat="1" applyFont="1" applyFill="1" applyBorder="1" applyAlignment="1">
      <alignment horizontal="right" vertical="center"/>
    </xf>
    <xf numFmtId="0" fontId="16"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6" fillId="8" borderId="2" xfId="0" applyFont="1" applyFill="1" applyBorder="1" applyAlignment="1">
      <alignment horizontal="center" vertical="center"/>
    </xf>
    <xf numFmtId="0" fontId="17" fillId="9" borderId="4" xfId="0" applyFont="1" applyFill="1" applyBorder="1" applyAlignment="1">
      <alignment horizontal="left" vertical="center" indent="1"/>
    </xf>
    <xf numFmtId="164" fontId="17" fillId="9"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200" b="1" baseline="0">
                <a:solidFill>
                  <a:srgbClr val="1A1A1A"/>
                </a:solidFill>
                <a:latin typeface="Arial"/>
              </a:defRPr>
            </a:pPr>
            <a:r>
              <a:rPr lang="en-US" sz="1200" b="1" baseline="0">
                <a:solidFill>
                  <a:srgbClr val="1A1A1A"/>
                </a:solidFill>
                <a:latin typeface="Arial"/>
              </a:rPr>
              <a:t>Revenue change by account</a:t>
            </a:r>
          </a:p>
        </c:rich>
      </c:tx>
      <c:layout/>
    </c:title>
    <c:plotArea>
      <c:layout/>
      <c:barChart>
        <c:barDir val="col"/>
        <c:grouping val="clustered"/>
        <c:ser>
          <c:idx val="0"/>
          <c:order val="0"/>
          <c:tx>
            <c:v>Change $ by account</c:v>
          </c:tx>
          <c:spPr>
            <a:solidFill>
              <a:srgbClr val="3A9E6E"/>
            </a:solidFill>
            <a:ln>
              <a:noFill/>
            </a:ln>
          </c:spPr>
          <c:cat>
            <c:strRef>
              <c:f>'Bridge'!$B$10:$B$13</c:f>
              <c:strCache>
                <c:ptCount val="4"/>
                <c:pt idx="0">
                  <c:v>200 Sales - Wholesale</c:v>
                </c:pt>
                <c:pt idx="1">
                  <c:v>210 Sales - Retail</c:v>
                </c:pt>
                <c:pt idx="2">
                  <c:v>220 Sales - Online</c:v>
                </c:pt>
                <c:pt idx="3">
                  <c:v>290 Other Income</c:v>
                </c:pt>
              </c:strCache>
            </c:strRef>
          </c:cat>
          <c:val>
            <c:numRef>
              <c:f>'Bridge'!$E$10:$E$13</c:f>
              <c:numCache>
                <c:formatCode>General</c:formatCode>
                <c:ptCount val="4"/>
                <c:pt idx="0">
                  <c:v>0</c:v>
                </c:pt>
                <c:pt idx="1">
                  <c:v>0</c:v>
                </c:pt>
                <c:pt idx="2">
                  <c:v>0</c:v>
                </c:pt>
                <c:pt idx="3">
                  <c:v>0</c:v>
                </c:pt>
              </c:numCache>
            </c:numRef>
          </c:val>
        </c:ser>
        <c:gapWidth val="80"/>
        <c:axId val="50010001"/>
        <c:axId val="50010002"/>
      </c:barChart>
      <c:catAx>
        <c:axId val="50010001"/>
        <c:scaling>
          <c:orientation val="minMax"/>
        </c:scaling>
        <c:axPos val="b"/>
        <c:tickLblPos val="nextTo"/>
        <c:spPr>
          <a:ln>
            <a:solidFill>
              <a:srgbClr val="D0D0D0"/>
            </a:solidFill>
          </a:ln>
        </c:spPr>
        <c:txPr>
          <a:bodyPr/>
          <a:lstStyle/>
          <a:p>
            <a:pPr>
              <a:defRPr sz="900" baseline="0">
                <a:solidFill>
                  <a:srgbClr val="707070"/>
                </a:solidFill>
                <a:latin typeface="Arial"/>
              </a:defRPr>
            </a:pPr>
            <a:endParaRPr lang="en-US"/>
          </a:p>
        </c:txPr>
        <c:crossAx val="50010002"/>
        <c:crosses val="autoZero"/>
        <c:auto val="1"/>
        <c:lblAlgn val="ctr"/>
        <c:lblOffset val="100"/>
      </c:catAx>
      <c:valAx>
        <c:axId val="50010002"/>
        <c:scaling>
          <c:orientation val="minMax"/>
        </c:scaling>
        <c:axPos val="l"/>
        <c:majorGridlines>
          <c:spPr>
            <a:ln w="9525">
              <a:solidFill>
                <a:srgbClr val="F4F4F4"/>
              </a:solidFill>
            </a:ln>
          </c:spPr>
        </c:majorGridlines>
        <c:numFmt formatCode="General" sourceLinked="1"/>
        <c:tickLblPos val="nextTo"/>
        <c:spPr>
          <a:ln>
            <a:noFill/>
          </a:ln>
        </c:spPr>
        <c:txPr>
          <a:bodyPr/>
          <a:lstStyle/>
          <a:p>
            <a:pPr>
              <a:defRPr sz="900" baseline="0">
                <a:solidFill>
                  <a:srgbClr val="707070"/>
                </a:solidFill>
                <a:latin typeface="Arial"/>
              </a:defRPr>
            </a:pPr>
            <a:endParaRPr lang="en-US"/>
          </a:p>
        </c:txPr>
        <c:crossAx val="50010001"/>
        <c:crosses val="autoZero"/>
        <c:crossBetween val="between"/>
      </c:valAx>
      <c:spPr>
        <a:solidFill>
          <a:srgbClr val="FFFFFF"/>
        </a:solidFill>
        <a:ln>
          <a:noFill/>
        </a:ln>
      </c:spPr>
    </c:plotArea>
    <c:plotVisOnly val="1"/>
  </c:chart>
  <c:spPr>
    <a:solidFill>
      <a:srgbClr val="FFFFFF"/>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13</xdr:col>
      <xdr:colOff>38100</xdr:colOff>
      <xdr:row>0</xdr:row>
      <xdr:rowOff>38100</xdr:rowOff>
    </xdr:from>
    <xdr:to>
      <xdr:col>13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959167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8</xdr:col>
      <xdr:colOff>38100</xdr:colOff>
      <xdr:row>0</xdr:row>
      <xdr:rowOff>38100</xdr:rowOff>
    </xdr:from>
    <xdr:to>
      <xdr:col>8</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020050" y="38100"/>
          <a:ext cx="675794" cy="652929"/>
        </a:xfrm>
        <a:prstGeom prst="rect">
          <a:avLst/>
        </a:prstGeom>
      </xdr:spPr>
    </xdr:pic>
    <xdr:clientData/>
  </xdr:twoCellAnchor>
  <xdr:twoCellAnchor>
    <xdr:from>
      <xdr:col>1</xdr:col>
      <xdr:colOff>0</xdr:colOff>
      <xdr:row>25</xdr:row>
      <xdr:rowOff>0</xdr:rowOff>
    </xdr:from>
    <xdr:to>
      <xdr:col>7</xdr:col>
      <xdr:colOff>38100</xdr:colOff>
      <xdr:row>40</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305675" y="38100"/>
          <a:ext cx="675794" cy="65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17</xdr:col>
      <xdr:colOff>38100</xdr:colOff>
      <xdr:row>0</xdr:row>
      <xdr:rowOff>38100</xdr:rowOff>
    </xdr:from>
    <xdr:to>
      <xdr:col>17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14049375" y="38100"/>
          <a:ext cx="675794" cy="65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sheetPr>
    <tabColor rgb="FF3A9E6E"/>
  </sheetPr>
  <dimension ref="A1:M39"/>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ht="22" customHeight="1">
      <c r="B24" s="3" t="s">
        <v>19</v>
      </c>
      <c r="D24" s="8" t="s">
        <v>20</v>
      </c>
      <c r="E24" s="8"/>
      <c r="F24" s="8"/>
      <c r="G24" s="8"/>
      <c r="H24" s="8"/>
      <c r="I24" s="8"/>
      <c r="J24" s="8"/>
      <c r="K24" s="8"/>
      <c r="L24" s="8"/>
      <c r="M24" s="4"/>
    </row>
    <row r="25" spans="2:13">
      <c r="M25" s="4"/>
    </row>
    <row r="26" spans="2:13" ht="18" customHeight="1">
      <c r="B26" s="3" t="s">
        <v>21</v>
      </c>
      <c r="M26" s="4"/>
    </row>
    <row r="27" spans="2:13" ht="24" customHeight="1">
      <c r="B27" s="6" t="s">
        <v>22</v>
      </c>
      <c r="C27" s="6"/>
      <c r="D27" s="6"/>
      <c r="E27" s="6"/>
      <c r="F27" s="6"/>
      <c r="G27" s="6"/>
      <c r="H27" s="6"/>
      <c r="I27" s="6"/>
      <c r="J27" s="6"/>
      <c r="K27" s="6"/>
      <c r="L27" s="6"/>
      <c r="M27" s="4"/>
    </row>
    <row r="28" spans="2:13" ht="22" customHeight="1">
      <c r="B28" s="3" t="s">
        <v>23</v>
      </c>
      <c r="F28" s="8" t="s">
        <v>24</v>
      </c>
      <c r="G28" s="8"/>
      <c r="H28" s="8"/>
      <c r="I28" s="8"/>
      <c r="J28" s="8"/>
      <c r="K28" s="8"/>
      <c r="L28" s="8"/>
      <c r="M28" s="4"/>
    </row>
    <row r="29" spans="2:13" ht="22" customHeight="1">
      <c r="B29" s="3" t="s">
        <v>25</v>
      </c>
      <c r="F29" s="8" t="s">
        <v>26</v>
      </c>
      <c r="G29" s="8"/>
      <c r="H29" s="8"/>
      <c r="I29" s="8"/>
      <c r="J29" s="8"/>
      <c r="K29" s="8"/>
      <c r="L29" s="8"/>
      <c r="M29" s="4"/>
    </row>
    <row r="30" spans="2:13">
      <c r="M30" s="4"/>
    </row>
    <row r="31" spans="2:13" ht="18" customHeight="1">
      <c r="B31" s="3" t="s">
        <v>27</v>
      </c>
      <c r="C31" s="3"/>
      <c r="D31" s="3"/>
      <c r="E31" s="3"/>
      <c r="F31" s="3"/>
      <c r="G31" s="3"/>
      <c r="H31" s="3"/>
      <c r="I31" s="3"/>
      <c r="J31" s="3"/>
      <c r="K31" s="3"/>
      <c r="L31" s="3"/>
      <c r="M31" s="4"/>
    </row>
    <row r="32" spans="2:13" ht="24" customHeight="1">
      <c r="B32" s="7" t="s">
        <v>28</v>
      </c>
      <c r="C32" s="7"/>
      <c r="D32" s="7"/>
      <c r="E32" s="7"/>
      <c r="F32" s="7"/>
      <c r="G32" s="7"/>
      <c r="H32" s="7"/>
      <c r="I32" s="7"/>
      <c r="J32" s="7"/>
      <c r="K32" s="7"/>
      <c r="L32" s="7"/>
      <c r="M32" s="4"/>
    </row>
    <row r="33" spans="2:13" ht="18" customHeight="1">
      <c r="B33" s="3" t="s">
        <v>29</v>
      </c>
      <c r="C33" s="3"/>
      <c r="D33" s="3"/>
      <c r="E33" s="3"/>
      <c r="F33" s="3"/>
      <c r="G33" s="3"/>
      <c r="H33" s="3"/>
      <c r="I33" s="3"/>
      <c r="J33" s="3"/>
      <c r="K33" s="3"/>
      <c r="L33" s="3"/>
      <c r="M33" s="4"/>
    </row>
    <row r="34" spans="2:13" ht="38" customHeight="1">
      <c r="B34" s="7" t="s">
        <v>30</v>
      </c>
      <c r="C34" s="7"/>
      <c r="D34" s="7"/>
      <c r="E34" s="7"/>
      <c r="F34" s="7"/>
      <c r="G34" s="7"/>
      <c r="H34" s="7"/>
      <c r="I34" s="7"/>
      <c r="J34" s="7"/>
      <c r="K34" s="7"/>
      <c r="L34" s="7"/>
      <c r="M34" s="4"/>
    </row>
    <row r="35" spans="2:13" ht="18" customHeight="1">
      <c r="B35" s="3" t="s">
        <v>31</v>
      </c>
      <c r="C35" s="3"/>
      <c r="D35" s="3"/>
      <c r="E35" s="3"/>
      <c r="F35" s="3"/>
      <c r="G35" s="3"/>
      <c r="H35" s="3"/>
      <c r="I35" s="3"/>
      <c r="J35" s="3"/>
      <c r="K35" s="3"/>
      <c r="L35" s="3"/>
      <c r="M35" s="4"/>
    </row>
    <row r="36" spans="2:13" ht="34" customHeight="1">
      <c r="B36" s="9" t="s">
        <v>32</v>
      </c>
      <c r="C36" s="9"/>
      <c r="D36" s="9"/>
      <c r="E36" s="9"/>
      <c r="F36" s="9"/>
      <c r="G36" s="9"/>
      <c r="H36" s="9"/>
      <c r="I36" s="9"/>
      <c r="J36" s="9"/>
      <c r="K36" s="9"/>
      <c r="L36" s="9"/>
      <c r="M36" s="4"/>
    </row>
    <row r="37" spans="2:13">
      <c r="M37" s="4"/>
    </row>
    <row r="38" spans="2:13" ht="28" customHeight="1">
      <c r="B38" s="10" t="s">
        <v>33</v>
      </c>
      <c r="C38" s="10"/>
      <c r="D38" s="10"/>
      <c r="E38" s="10"/>
      <c r="F38" s="10"/>
      <c r="G38" s="10"/>
      <c r="H38" s="10"/>
      <c r="I38" s="10"/>
      <c r="J38" s="10"/>
      <c r="K38" s="10"/>
      <c r="L38" s="10"/>
      <c r="M38" s="4"/>
    </row>
    <row r="39" spans="2:13" ht="28" customHeight="1">
      <c r="B39" s="10"/>
      <c r="C39" s="10"/>
      <c r="D39" s="10"/>
      <c r="E39" s="10"/>
      <c r="F39" s="10"/>
      <c r="G39" s="10"/>
      <c r="H39" s="10"/>
      <c r="I39" s="10"/>
      <c r="J39" s="10"/>
      <c r="K39" s="10"/>
      <c r="L39" s="10"/>
      <c r="M39" s="4"/>
    </row>
  </sheetData>
  <mergeCells count="20">
    <mergeCell ref="B9:L9"/>
    <mergeCell ref="C12:L12"/>
    <mergeCell ref="C13:L13"/>
    <mergeCell ref="C14:L14"/>
    <mergeCell ref="B17:L17"/>
    <mergeCell ref="B20:L20"/>
    <mergeCell ref="D21:L21"/>
    <mergeCell ref="D22:L22"/>
    <mergeCell ref="D23:L23"/>
    <mergeCell ref="D24:L24"/>
    <mergeCell ref="B27:L27"/>
    <mergeCell ref="F28:L28"/>
    <mergeCell ref="F29:L29"/>
    <mergeCell ref="B31:L31"/>
    <mergeCell ref="B32:L32"/>
    <mergeCell ref="B33:L33"/>
    <mergeCell ref="B34:L34"/>
    <mergeCell ref="B35:L35"/>
    <mergeCell ref="B36:L36"/>
    <mergeCell ref="B38:L39"/>
  </mergeCells>
  <hyperlinks>
    <hyperlink ref="B38"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O24"/>
  <sheetViews>
    <sheetView showGridLines="0" workbookViewId="0"/>
  </sheetViews>
  <sheetFormatPr defaultRowHeight="15"/>
  <cols>
    <col min="1" max="1" width="2.7109375" customWidth="1"/>
    <col min="2" max="2" width="22.7109375" customWidth="1"/>
    <col min="3" max="14" width="10.7109375" customWidth="1"/>
    <col min="15" max="15" width="14.7109375" customWidth="1"/>
    <col min="16" max="16" width="2.7109375" customWidth="1"/>
  </cols>
  <sheetData>
    <row r="1" spans="1:15" ht="14" customHeight="1">
      <c r="A1" s="1"/>
      <c r="B1" s="1"/>
      <c r="C1" s="1"/>
      <c r="D1" s="1"/>
      <c r="E1" s="1"/>
      <c r="F1" s="1"/>
      <c r="G1" s="1"/>
      <c r="H1" s="1"/>
      <c r="I1" s="1"/>
      <c r="J1" s="1"/>
      <c r="K1" s="1"/>
      <c r="L1" s="1"/>
      <c r="M1" s="1"/>
      <c r="N1" s="1"/>
      <c r="O1" s="1"/>
    </row>
    <row r="2" spans="1:15" ht="16" customHeight="1">
      <c r="A2" s="1"/>
      <c r="B2" s="11" t="s">
        <v>34</v>
      </c>
      <c r="C2" s="11"/>
      <c r="D2" s="11"/>
      <c r="E2" s="11"/>
      <c r="F2" s="11"/>
      <c r="G2" s="11"/>
      <c r="H2" s="11"/>
      <c r="I2" s="11"/>
      <c r="J2" s="11"/>
      <c r="K2" s="11"/>
      <c r="L2" s="11"/>
      <c r="M2" s="11"/>
      <c r="N2" s="1"/>
      <c r="O2" s="1"/>
    </row>
    <row r="3" spans="1:15" ht="26" customHeight="1">
      <c r="A3" s="1"/>
      <c r="B3" s="12" t="s">
        <v>35</v>
      </c>
      <c r="C3" s="12"/>
      <c r="D3" s="12"/>
      <c r="E3" s="12"/>
      <c r="F3" s="12"/>
      <c r="G3" s="12"/>
      <c r="H3" s="12"/>
      <c r="I3" s="12"/>
      <c r="J3" s="12"/>
      <c r="K3" s="12"/>
      <c r="L3" s="12"/>
      <c r="M3" s="12"/>
      <c r="N3" s="1"/>
      <c r="O3" s="1"/>
    </row>
    <row r="4" spans="1:15" ht="4" customHeight="1">
      <c r="A4" s="2"/>
      <c r="B4" s="2"/>
      <c r="C4" s="2"/>
      <c r="D4" s="2"/>
      <c r="E4" s="2"/>
      <c r="F4" s="2"/>
      <c r="G4" s="2"/>
      <c r="H4" s="2"/>
      <c r="I4" s="2"/>
      <c r="J4" s="2"/>
      <c r="K4" s="2"/>
      <c r="L4" s="2"/>
      <c r="M4" s="2"/>
      <c r="N4" s="2"/>
      <c r="O4" s="2"/>
    </row>
    <row r="5" spans="1:15" ht="40" customHeight="1">
      <c r="B5" s="6" t="s">
        <v>36</v>
      </c>
      <c r="C5" s="6"/>
      <c r="D5" s="6"/>
      <c r="E5" s="6"/>
      <c r="F5" s="6"/>
      <c r="G5" s="6"/>
      <c r="H5" s="6"/>
      <c r="I5" s="6"/>
      <c r="J5" s="6"/>
      <c r="K5" s="6"/>
      <c r="L5" s="6"/>
      <c r="M5" s="6"/>
      <c r="N5" s="6"/>
    </row>
    <row r="7" spans="1:15" ht="18" customHeight="1">
      <c r="B7" s="13" t="s">
        <v>37</v>
      </c>
      <c r="C7" s="13"/>
      <c r="D7" s="13"/>
      <c r="E7" s="13" t="s">
        <v>38</v>
      </c>
      <c r="F7" s="13"/>
      <c r="G7" s="13"/>
      <c r="H7" s="13" t="s">
        <v>39</v>
      </c>
      <c r="I7" s="13"/>
      <c r="J7" s="13"/>
      <c r="K7" s="13" t="s">
        <v>40</v>
      </c>
      <c r="L7" s="13"/>
      <c r="M7" s="13"/>
    </row>
    <row r="8" spans="1:15" ht="32" customHeight="1">
      <c r="B8" s="14">
        <f>(SUMIFS('Data'!$O$10:$O$26,'Data'!$E$10:$E$26,"Revenue")+SUMIFS('Data'!$P$10:$P$26,'Data'!$E$10:$E$26,"Revenue")+SUMIFS('Data'!$Q$10:$Q$26,'Data'!$E$10:$E$26,"Revenue"))</f>
        <v>0</v>
      </c>
      <c r="C8" s="14"/>
      <c r="D8" s="14"/>
      <c r="E8" s="14">
        <f>(SUMIFS('Data'!$O$10:$O$26,'Data'!$E$10:$E$26,"Revenue")+SUMIFS('Data'!$P$10:$P$26,'Data'!$E$10:$E$26,"Revenue")+SUMIFS('Data'!$Q$10:$Q$26,'Data'!$E$10:$E$26,"Revenue"))-(SUMIFS('Data'!$O$10:$O$26,'Data'!$E$10:$E$26,"Cost of sales")+SUMIFS('Data'!$P$10:$P$26,'Data'!$E$10:$E$26,"Cost of sales")+SUMIFS('Data'!$Q$10:$Q$26,'Data'!$E$10:$E$26,"Cost of sales"))</f>
        <v>0</v>
      </c>
      <c r="F8" s="14"/>
      <c r="G8" s="14"/>
      <c r="H8" s="15">
        <f>IFERROR(((SUMIFS('Data'!$O$10:$O$26,'Data'!$E$10:$E$26,"Revenue")+SUMIFS('Data'!$P$10:$P$26,'Data'!$E$10:$E$26,"Revenue")+SUMIFS('Data'!$Q$10:$Q$26,'Data'!$E$10:$E$26,"Revenue"))-(SUMIFS('Data'!$O$10:$O$26,'Data'!$E$10:$E$26,"Cost of sales")+SUMIFS('Data'!$P$10:$P$26,'Data'!$E$10:$E$26,"Cost of sales")+SUMIFS('Data'!$Q$10:$Q$26,'Data'!$E$10:$E$26,"Cost of sales")))/((SUMIFS('Data'!$O$10:$O$26,'Data'!$E$10:$E$26,"Revenue")+SUMIFS('Data'!$P$10:$P$26,'Data'!$E$10:$E$26,"Revenue")+SUMIFS('Data'!$Q$10:$Q$26,'Data'!$E$10:$E$26,"Revenue"))),0)</f>
        <v>0</v>
      </c>
      <c r="I8" s="15"/>
      <c r="J8" s="15"/>
      <c r="K8" s="14">
        <f>(SUMIFS('Data'!$L$10:$L$26,'Data'!$E$10:$E$26,"Revenue")+SUMIFS('Data'!$M$10:$M$26,'Data'!$E$10:$E$26,"Revenue")+SUMIFS('Data'!$N$10:$N$26,'Data'!$E$10:$E$26,"Revenue"))</f>
        <v>0</v>
      </c>
      <c r="L8" s="14"/>
      <c r="M8" s="14"/>
    </row>
    <row r="9" spans="1:15" ht="18" customHeight="1">
      <c r="B9" s="16">
        <f>IF(((SUMIFS('Data'!$L$10:$L$26,'Data'!$E$10:$E$26,"Revenue")+SUMIFS('Data'!$M$10:$M$26,'Data'!$E$10:$E$26,"Revenue")+SUMIFS('Data'!$N$10:$N$26,'Data'!$E$10:$E$26,"Revenue")))=0,"n/a","vs prior Q  "&amp;TEXT((((SUMIFS('Data'!$O$10:$O$26,'Data'!$E$10:$E$26,"Revenue")+SUMIFS('Data'!$P$10:$P$26,'Data'!$E$10:$E$26,"Revenue")+SUMIFS('Data'!$Q$10:$Q$26,'Data'!$E$10:$E$26,"Revenue")))-((SUMIFS('Data'!$L$10:$L$26,'Data'!$E$10:$E$26,"Revenue")+SUMIFS('Data'!$M$10:$M$26,'Data'!$E$10:$E$26,"Revenue")+SUMIFS('Data'!$N$10:$N$26,'Data'!$E$10:$E$26,"Revenue"))))/ABS((SUMIFS('Data'!$L$10:$L$26,'Data'!$E$10:$E$26,"Revenue")+SUMIFS('Data'!$M$10:$M$26,'Data'!$E$10:$E$26,"Revenue")+SUMIFS('Data'!$N$10:$N$26,'Data'!$E$10:$E$26,"Revenue"))),"+0.0%;-0.0%"))</f>
        <v>0</v>
      </c>
      <c r="C9" s="16"/>
      <c r="D9" s="16"/>
      <c r="E9" s="16">
        <f>IF(((SUMIFS('Data'!$L$10:$L$26,'Data'!$E$10:$E$26,"Revenue")+SUMIFS('Data'!$M$10:$M$26,'Data'!$E$10:$E$26,"Revenue")+SUMIFS('Data'!$N$10:$N$26,'Data'!$E$10:$E$26,"Revenue"))-(SUMIFS('Data'!$L$10:$L$26,'Data'!$E$10:$E$26,"Cost of sales")+SUMIFS('Data'!$M$10:$M$26,'Data'!$E$10:$E$26,"Cost of sales")+SUMIFS('Data'!$N$10:$N$26,'Data'!$E$10:$E$26,"Cost of sales")))=0,"n/a","vs prior Q  "&amp;TEXT((((SUMIFS('Data'!$O$10:$O$26,'Data'!$E$10:$E$26,"Revenue")+SUMIFS('Data'!$P$10:$P$26,'Data'!$E$10:$E$26,"Revenue")+SUMIFS('Data'!$Q$10:$Q$26,'Data'!$E$10:$E$26,"Revenue"))-(SUMIFS('Data'!$O$10:$O$26,'Data'!$E$10:$E$26,"Cost of sales")+SUMIFS('Data'!$P$10:$P$26,'Data'!$E$10:$E$26,"Cost of sales")+SUMIFS('Data'!$Q$10:$Q$26,'Data'!$E$10:$E$26,"Cost of sales")))-((SUMIFS('Data'!$L$10:$L$26,'Data'!$E$10:$E$26,"Revenue")+SUMIFS('Data'!$M$10:$M$26,'Data'!$E$10:$E$26,"Revenue")+SUMIFS('Data'!$N$10:$N$26,'Data'!$E$10:$E$26,"Revenue"))-(SUMIFS('Data'!$L$10:$L$26,'Data'!$E$10:$E$26,"Cost of sales")+SUMIFS('Data'!$M$10:$M$26,'Data'!$E$10:$E$26,"Cost of sales")+SUMIFS('Data'!$N$10:$N$26,'Data'!$E$10:$E$26,"Cost of sales"))))/ABS((SUMIFS('Data'!$L$10:$L$26,'Data'!$E$10:$E$26,"Revenue")+SUMIFS('Data'!$M$10:$M$26,'Data'!$E$10:$E$26,"Revenue")+SUMIFS('Data'!$N$10:$N$26,'Data'!$E$10:$E$26,"Revenue"))-(SUMIFS('Data'!$L$10:$L$26,'Data'!$E$10:$E$26,"Cost of sales")+SUMIFS('Data'!$M$10:$M$26,'Data'!$E$10:$E$26,"Cost of sales")+SUMIFS('Data'!$N$10:$N$26,'Data'!$E$10:$E$26,"Cost of sales"))),"+0.0%;-0.0%"))</f>
        <v>0</v>
      </c>
      <c r="F9" s="16"/>
      <c r="G9" s="16"/>
      <c r="H9" s="16">
        <f>IF((IFERROR(((SUMIFS('Data'!$L$10:$L$26,'Data'!$E$10:$E$26,"Revenue")+SUMIFS('Data'!$M$10:$M$26,'Data'!$E$10:$E$26,"Revenue")+SUMIFS('Data'!$N$10:$N$26,'Data'!$E$10:$E$26,"Revenue"))-(SUMIFS('Data'!$L$10:$L$26,'Data'!$E$10:$E$26,"Cost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sales")))/((SUMIFS('Data'!$L$10:$L$26,'Data'!$E$10:$E$26,"Revenue")+SUMIFS('Data'!$M$10:$M$26,'Data'!$E$10:$E$26,"Revenue")+SUMIFS('Data'!$N$10:$N$26,'Data'!$E$10:$E$26,"Revenue"))),0))=0,"n/a","vs prior Q  "&amp;TEXT(((IFERROR(((SUMIFS('Data'!$O$10:$O$26,'Data'!$E$10:$E$26,"Revenue")+SUMIFS('Data'!$P$10:$P$26,'Data'!$E$10:$E$26,"Revenue")+SUMIFS('Data'!$Q$10:$Q$26,'Data'!$E$10:$E$26,"Revenue"))-(SUMIFS('Data'!$O$10:$O$26,'Data'!$E$10:$E$26,"Cost of sales")+SUMIFS('Data'!$P$10:$P$26,'Data'!$E$10:$E$26,"Cost of sales")+SUMIFS('Data'!$Q$10:$Q$26,'Data'!$E$10:$E$26,"Cost of sales")))/((SUMIFS('Data'!$O$10:$O$26,'Data'!$E$10:$E$26,"Revenue")+SUMIFS('Data'!$P$10:$P$26,'Data'!$E$10:$E$26,"Revenue")+SUMIFS('Data'!$Q$10:$Q$26,'Data'!$E$10:$E$26,"Revenue"))),0))-(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ABS(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sales")))/((SUMIFS('Data'!$L$10:$L$26,'Data'!$E$10:$E$26,"Revenue")+SUMIFS('Data'!$M$10:$M$26,'Data'!$E$10:$E$26,"Revenue")+SUMIFS('Data'!$N$10:$N$26,'Data'!$E$10:$E$26,"Revenue"))),0)),"+0.0%;-0.0%"))</f>
        <v>0</v>
      </c>
      <c r="I9" s="16"/>
      <c r="J9" s="16"/>
      <c r="K9" s="16">
        <f>"baseline"</f>
        <v>0</v>
      </c>
      <c r="L9" s="16"/>
      <c r="M9" s="16"/>
    </row>
    <row r="12" spans="1:15" ht="14" customHeight="1">
      <c r="B12" s="3" t="s">
        <v>41</v>
      </c>
    </row>
    <row r="13" spans="1:15" ht="26" customHeight="1">
      <c r="B13" s="17" t="s">
        <v>42</v>
      </c>
    </row>
    <row r="14" spans="1:15" ht="26" customHeight="1">
      <c r="B14" s="18" t="s">
        <v>43</v>
      </c>
      <c r="C14" s="19" t="s">
        <v>44</v>
      </c>
      <c r="D14" s="19" t="s">
        <v>45</v>
      </c>
      <c r="E14" s="19" t="s">
        <v>46</v>
      </c>
      <c r="F14" s="19" t="s">
        <v>47</v>
      </c>
    </row>
    <row r="15" spans="1:15">
      <c r="B15" s="20" t="s">
        <v>48</v>
      </c>
      <c r="C15" s="21">
        <f>(SUMIFS('Data'!$L$10:$L$26,'Data'!$E$10:$E$26,"Revenue")+SUMIFS('Data'!$M$10:$M$26,'Data'!$E$10:$E$26,"Revenue")+SUMIFS('Data'!$N$10:$N$26,'Data'!$E$10:$E$26,"Revenue"))</f>
        <v>0</v>
      </c>
      <c r="D15" s="21">
        <f>(SUMIFS('Data'!$O$10:$O$26,'Data'!$E$10:$E$26,"Revenue")+SUMIFS('Data'!$P$10:$P$26,'Data'!$E$10:$E$26,"Revenue")+SUMIFS('Data'!$Q$10:$Q$26,'Data'!$E$10:$E$26,"Revenue"))</f>
        <v>0</v>
      </c>
      <c r="E15" s="21">
        <f>D15-C15</f>
        <v>0</v>
      </c>
      <c r="F15" s="22">
        <f>IFERROR((D15-C15)/ABS(C15),0)</f>
        <v>0</v>
      </c>
    </row>
    <row r="16" spans="1:15">
      <c r="B16" s="23" t="s">
        <v>49</v>
      </c>
      <c r="C16" s="24">
        <f>(SUMIFS('Data'!$L$10:$L$26,'Data'!$E$10:$E$26,"Cost of sales")+SUMIFS('Data'!$M$10:$M$26,'Data'!$E$10:$E$26,"Cost of sales")+SUMIFS('Data'!$N$10:$N$26,'Data'!$E$10:$E$26,"Cost of sales"))</f>
        <v>0</v>
      </c>
      <c r="D16" s="24">
        <f>(SUMIFS('Data'!$O$10:$O$26,'Data'!$E$10:$E$26,"Cost of sales")+SUMIFS('Data'!$P$10:$P$26,'Data'!$E$10:$E$26,"Cost of sales")+SUMIFS('Data'!$Q$10:$Q$26,'Data'!$E$10:$E$26,"Cost of sales"))</f>
        <v>0</v>
      </c>
      <c r="E16" s="24">
        <f>D16-C16</f>
        <v>0</v>
      </c>
      <c r="F16" s="25">
        <f>IFERROR((D16-C16)/ABS(C16),0)</f>
        <v>0</v>
      </c>
    </row>
    <row r="17" spans="2:6">
      <c r="B17" s="26" t="s">
        <v>50</v>
      </c>
      <c r="C17" s="27">
        <f>(SUMIFS('Data'!$L$10:$L$26,'Data'!$E$10:$E$26,"Revenue")+SUMIFS('Data'!$M$10:$M$26,'Data'!$E$10:$E$26,"Revenue")+SUMIFS('Data'!$N$10:$N$26,'Data'!$E$10:$E$26,"Revenue"))-(SUMIFS('Data'!$L$10:$L$26,'Data'!$E$10:$E$26,"Cost of sales")+SUMIFS('Data'!$M$10:$M$26,'Data'!$E$10:$E$26,"Cost of sales")+SUMIFS('Data'!$N$10:$N$26,'Data'!$E$10:$E$26,"Cost of sales"))</f>
        <v>0</v>
      </c>
      <c r="D17" s="27">
        <f>(SUMIFS('Data'!$O$10:$O$26,'Data'!$E$10:$E$26,"Revenue")+SUMIFS('Data'!$P$10:$P$26,'Data'!$E$10:$E$26,"Revenue")+SUMIFS('Data'!$Q$10:$Q$26,'Data'!$E$10:$E$26,"Revenue"))-(SUMIFS('Data'!$O$10:$O$26,'Data'!$E$10:$E$26,"Cost of sales")+SUMIFS('Data'!$P$10:$P$26,'Data'!$E$10:$E$26,"Cost of sales")+SUMIFS('Data'!$Q$10:$Q$26,'Data'!$E$10:$E$26,"Cost of sales"))</f>
        <v>0</v>
      </c>
      <c r="E17" s="27">
        <f>D17-C17</f>
        <v>0</v>
      </c>
      <c r="F17" s="28">
        <f>IFERROR((D17-C17)/ABS(C17),0)</f>
        <v>0</v>
      </c>
    </row>
    <row r="18" spans="2:6">
      <c r="B18" s="26" t="s">
        <v>51</v>
      </c>
      <c r="C18" s="28">
        <f>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f>
        <v>0</v>
      </c>
      <c r="D18" s="28">
        <f>IFERROR(((SUMIFS('Data'!$O$10:$O$26,'Data'!$E$10:$E$26,"Revenue")+SUMIFS('Data'!$P$10:$P$26,'Data'!$E$10:$E$26,"Revenue")+SUMIFS('Data'!$Q$10:$Q$26,'Data'!$E$10:$E$26,"Revenue"))-(SUMIFS('Data'!$O$10:$O$26,'Data'!$E$10:$E$26,"Cost of sales")+SUMIFS('Data'!$P$10:$P$26,'Data'!$E$10:$E$26,"Cost of sales")+SUMIFS('Data'!$Q$10:$Q$26,'Data'!$E$10:$E$26,"Cost of sales")))/((SUMIFS('Data'!$O$10:$O$26,'Data'!$E$10:$E$26,"Revenue")+SUMIFS('Data'!$P$10:$P$26,'Data'!$E$10:$E$26,"Revenue")+SUMIFS('Data'!$Q$10:$Q$26,'Data'!$E$10:$E$26,"Revenue"))),0)</f>
        <v>0</v>
      </c>
      <c r="E18" s="28">
        <f>D18-C18</f>
        <v>0</v>
      </c>
      <c r="F18" s="28">
        <f>IFERROR((D18-C18)/ABS(C18),0)</f>
        <v>0</v>
      </c>
    </row>
    <row r="21" spans="2:6" ht="14" customHeight="1">
      <c r="B21" s="3" t="s">
        <v>52</v>
      </c>
    </row>
    <row r="22" spans="2:6" ht="26" customHeight="1">
      <c r="B22" s="17" t="s">
        <v>53</v>
      </c>
    </row>
    <row r="23" spans="2:6" ht="26" customHeight="1">
      <c r="B23" s="18" t="s">
        <v>54</v>
      </c>
      <c r="C23" s="19" t="s">
        <v>55</v>
      </c>
      <c r="D23" s="19" t="s">
        <v>56</v>
      </c>
      <c r="E23" s="19" t="s">
        <v>57</v>
      </c>
      <c r="F23" s="19" t="s">
        <v>58</v>
      </c>
    </row>
    <row r="24" spans="2:6" ht="22" customHeight="1">
      <c r="B24" s="20" t="s">
        <v>59</v>
      </c>
      <c r="C24" s="21">
        <f>(SUMIFS('Data'!$O$10:$O$26,'Data'!$E$10:$E$26,"Revenue")+SUMIFS('Data'!$P$10:$P$26,'Data'!$E$10:$E$26,"Revenue")+SUMIFS('Data'!$Q$10:$Q$26,'Data'!$E$10:$E$26,"Revenue"))</f>
        <v>0</v>
      </c>
      <c r="D24" s="21">
        <f>SUM('Data'!$O$10:$Q$26)-SUMIFS('Data'!$R$10:$R$26,'Data'!$E$10:$E$26,"&lt;&gt;Revenue")*0+SUMIFS('Data'!$O$10:$Q$26,'Data'!$E$10:$E$26,"Revenue")</f>
        <v>0</v>
      </c>
      <c r="E24" s="21">
        <f>C24-D24</f>
        <v>0</v>
      </c>
      <c r="F24" s="29">
        <f>IF(ABS(C24-D24)&lt;0.5,"OK","FLAG")</f>
        <v>0</v>
      </c>
    </row>
  </sheetData>
  <mergeCells count="15">
    <mergeCell ref="B2:M2"/>
    <mergeCell ref="B3:M3"/>
    <mergeCell ref="B5:N5"/>
    <mergeCell ref="B7:D7"/>
    <mergeCell ref="B8:D8"/>
    <mergeCell ref="B9:D9"/>
    <mergeCell ref="E7:G7"/>
    <mergeCell ref="E8:G8"/>
    <mergeCell ref="E9:G9"/>
    <mergeCell ref="H7:J7"/>
    <mergeCell ref="H8:J8"/>
    <mergeCell ref="H9:J9"/>
    <mergeCell ref="K7:M7"/>
    <mergeCell ref="K8:M8"/>
    <mergeCell ref="K9:M9"/>
  </mergeCells>
  <conditionalFormatting sqref="F24">
    <cfRule type="containsText" dxfId="0" priority="1" operator="containsText" text="OK">
      <formula>NOT(ISERROR(SEARCH("OK",F24)))</formula>
    </cfRule>
    <cfRule type="containsText" dxfId="1" priority="2" operator="containsText" text="FLAG">
      <formula>NOT(ISERROR(SEARCH("FLAG",F24)))</formula>
    </cfRule>
  </conditionalFormatting>
  <printOptions horizontalCentered="1"/>
  <pageMargins left="0.4" right="0.4" top="0.5" bottom="0.6" header="0.2" footer="0.3"/>
  <pageSetup paperSize="9" fitToHeight="0" orientation="landscape"/>
  <headerFooter>
    <oddHeader>&amp;L&amp;"Arial"&amp;8&amp;K707070Lyros Accounting&amp;C&amp;"Arial"&amp;8&amp;K707070Headline&amp;R&amp;"Arial"&amp;8&amp;K707070Page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3A9E6E"/>
    <pageSetUpPr fitToPage="1"/>
  </sheetPr>
  <dimension ref="A1:J24"/>
  <sheetViews>
    <sheetView showGridLines="0" workbookViewId="0"/>
  </sheetViews>
  <sheetFormatPr defaultRowHeight="15"/>
  <cols>
    <col min="1" max="1" width="2.7109375" customWidth="1"/>
    <col min="2" max="2" width="28.7109375" customWidth="1"/>
    <col min="3" max="9" width="14.7109375" customWidth="1"/>
    <col min="10" max="10" width="2.7109375" customWidth="1"/>
  </cols>
  <sheetData>
    <row r="1" spans="1:10" ht="14" customHeight="1">
      <c r="A1" s="1"/>
      <c r="B1" s="1"/>
      <c r="C1" s="1"/>
      <c r="D1" s="1"/>
      <c r="E1" s="1"/>
      <c r="F1" s="1"/>
      <c r="G1" s="1"/>
      <c r="H1" s="1"/>
      <c r="I1" s="1"/>
      <c r="J1" s="1"/>
    </row>
    <row r="2" spans="1:10" ht="16" customHeight="1">
      <c r="A2" s="1"/>
      <c r="B2" s="11" t="s">
        <v>60</v>
      </c>
      <c r="C2" s="11"/>
      <c r="D2" s="11"/>
      <c r="E2" s="11"/>
      <c r="F2" s="11"/>
      <c r="G2" s="11"/>
      <c r="H2" s="11"/>
      <c r="I2" s="1"/>
      <c r="J2" s="1"/>
    </row>
    <row r="3" spans="1:10" ht="26" customHeight="1">
      <c r="A3" s="1"/>
      <c r="B3" s="12" t="s">
        <v>61</v>
      </c>
      <c r="C3" s="12"/>
      <c r="D3" s="12"/>
      <c r="E3" s="12"/>
      <c r="F3" s="12"/>
      <c r="G3" s="12"/>
      <c r="H3" s="12"/>
      <c r="I3" s="1"/>
      <c r="J3" s="1"/>
    </row>
    <row r="4" spans="1:10" ht="4" customHeight="1">
      <c r="A4" s="2"/>
      <c r="B4" s="2"/>
      <c r="C4" s="2"/>
      <c r="D4" s="2"/>
      <c r="E4" s="2"/>
      <c r="F4" s="2"/>
      <c r="G4" s="2"/>
      <c r="H4" s="2"/>
      <c r="I4" s="2"/>
      <c r="J4" s="2"/>
    </row>
    <row r="5" spans="1:10" ht="64" customHeight="1">
      <c r="B5" s="6" t="s">
        <v>62</v>
      </c>
      <c r="C5" s="6"/>
      <c r="D5" s="6"/>
      <c r="E5" s="6"/>
      <c r="F5" s="6"/>
      <c r="G5" s="6"/>
      <c r="H5" s="6"/>
      <c r="I5" s="6"/>
    </row>
    <row r="7" spans="1:10" ht="14" customHeight="1">
      <c r="B7" s="3" t="s">
        <v>63</v>
      </c>
    </row>
    <row r="8" spans="1:10" ht="26" customHeight="1">
      <c r="B8" s="17" t="s">
        <v>64</v>
      </c>
    </row>
    <row r="9" spans="1:10" ht="26" customHeight="1">
      <c r="B9" s="18" t="s">
        <v>65</v>
      </c>
      <c r="C9" s="19" t="s">
        <v>66</v>
      </c>
      <c r="D9" s="19" t="s">
        <v>67</v>
      </c>
      <c r="E9" s="19" t="s">
        <v>46</v>
      </c>
      <c r="F9" s="19" t="s">
        <v>68</v>
      </c>
    </row>
    <row r="10" spans="1:10">
      <c r="B10" s="20" t="s">
        <v>69</v>
      </c>
      <c r="C10" s="21">
        <f>(SUMIFS('Data'!$L$10:$L$26,'Data'!$C$10:$C$26,"Sales - Wholesale")+SUMIFS('Data'!$M$10:$M$26,'Data'!$C$10:$C$26,"Sales - Wholesale")+SUMIFS('Data'!$N$10:$N$26,'Data'!$C$10:$C$26,"Sales - Wholesale"))</f>
        <v>0</v>
      </c>
      <c r="D10" s="21">
        <f>(SUMIFS('Data'!$O$10:$O$26,'Data'!$C$10:$C$26,"Sales - Wholesale")+SUMIFS('Data'!$P$10:$P$26,'Data'!$C$10:$C$26,"Sales - Wholesale")+SUMIFS('Data'!$Q$10:$Q$26,'Data'!$C$10:$C$26,"Sales - Wholesale"))</f>
        <v>0</v>
      </c>
      <c r="E10" s="21">
        <f>D10-C10</f>
        <v>0</v>
      </c>
      <c r="F10" s="22">
        <f>IFERROR((D10-C10)/(((SUMIFS('Data'!$O$10:$O$26,'Data'!$E$10:$E$26,"Revenue")+SUMIFS('Data'!$P$10:$P$26,'Data'!$E$10:$E$26,"Revenue")+SUMIFS('Data'!$Q$10:$Q$26,'Data'!$E$10:$E$26,"Revenue")))-((SUMIFS('Data'!$L$10:$L$26,'Data'!$E$10:$E$26,"Revenue")+SUMIFS('Data'!$M$10:$M$26,'Data'!$E$10:$E$26,"Revenue")+SUMIFS('Data'!$N$10:$N$26,'Data'!$E$10:$E$26,"Revenue")))),0)</f>
        <v>0</v>
      </c>
    </row>
    <row r="11" spans="1:10">
      <c r="B11" s="23" t="s">
        <v>70</v>
      </c>
      <c r="C11" s="24">
        <f>(SUMIFS('Data'!$L$10:$L$26,'Data'!$C$10:$C$26,"Sales - Retail")+SUMIFS('Data'!$M$10:$M$26,'Data'!$C$10:$C$26,"Sales - Retail")+SUMIFS('Data'!$N$10:$N$26,'Data'!$C$10:$C$26,"Sales - Retail"))</f>
        <v>0</v>
      </c>
      <c r="D11" s="24">
        <f>(SUMIFS('Data'!$O$10:$O$26,'Data'!$C$10:$C$26,"Sales - Retail")+SUMIFS('Data'!$P$10:$P$26,'Data'!$C$10:$C$26,"Sales - Retail")+SUMIFS('Data'!$Q$10:$Q$26,'Data'!$C$10:$C$26,"Sales - Retail"))</f>
        <v>0</v>
      </c>
      <c r="E11" s="24">
        <f>D11-C11</f>
        <v>0</v>
      </c>
      <c r="F11" s="25">
        <f>IFERROR((D11-C11)/(((SUMIFS('Data'!$O$10:$O$26,'Data'!$E$10:$E$26,"Revenue")+SUMIFS('Data'!$P$10:$P$26,'Data'!$E$10:$E$26,"Revenue")+SUMIFS('Data'!$Q$10:$Q$26,'Data'!$E$10:$E$26,"Revenue")))-((SUMIFS('Data'!$L$10:$L$26,'Data'!$E$10:$E$26,"Revenue")+SUMIFS('Data'!$M$10:$M$26,'Data'!$E$10:$E$26,"Revenue")+SUMIFS('Data'!$N$10:$N$26,'Data'!$E$10:$E$26,"Revenue")))),0)</f>
        <v>0</v>
      </c>
    </row>
    <row r="12" spans="1:10">
      <c r="B12" s="20" t="s">
        <v>71</v>
      </c>
      <c r="C12" s="21">
        <f>(SUMIFS('Data'!$L$10:$L$26,'Data'!$C$10:$C$26,"Sales - Online")+SUMIFS('Data'!$M$10:$M$26,'Data'!$C$10:$C$26,"Sales - Online")+SUMIFS('Data'!$N$10:$N$26,'Data'!$C$10:$C$26,"Sales - Online"))</f>
        <v>0</v>
      </c>
      <c r="D12" s="21">
        <f>(SUMIFS('Data'!$O$10:$O$26,'Data'!$C$10:$C$26,"Sales - Online")+SUMIFS('Data'!$P$10:$P$26,'Data'!$C$10:$C$26,"Sales - Online")+SUMIFS('Data'!$Q$10:$Q$26,'Data'!$C$10:$C$26,"Sales - Online"))</f>
        <v>0</v>
      </c>
      <c r="E12" s="21">
        <f>D12-C12</f>
        <v>0</v>
      </c>
      <c r="F12" s="22">
        <f>IFERROR((D12-C12)/(((SUMIFS('Data'!$O$10:$O$26,'Data'!$E$10:$E$26,"Revenue")+SUMIFS('Data'!$P$10:$P$26,'Data'!$E$10:$E$26,"Revenue")+SUMIFS('Data'!$Q$10:$Q$26,'Data'!$E$10:$E$26,"Revenue")))-((SUMIFS('Data'!$L$10:$L$26,'Data'!$E$10:$E$26,"Revenue")+SUMIFS('Data'!$M$10:$M$26,'Data'!$E$10:$E$26,"Revenue")+SUMIFS('Data'!$N$10:$N$26,'Data'!$E$10:$E$26,"Revenue")))),0)</f>
        <v>0</v>
      </c>
    </row>
    <row r="13" spans="1:10">
      <c r="B13" s="23" t="s">
        <v>72</v>
      </c>
      <c r="C13" s="24">
        <f>(SUMIFS('Data'!$L$10:$L$26,'Data'!$C$10:$C$26,"Other Income")+SUMIFS('Data'!$M$10:$M$26,'Data'!$C$10:$C$26,"Other Income")+SUMIFS('Data'!$N$10:$N$26,'Data'!$C$10:$C$26,"Other Income"))</f>
        <v>0</v>
      </c>
      <c r="D13" s="24">
        <f>(SUMIFS('Data'!$O$10:$O$26,'Data'!$C$10:$C$26,"Other Income")+SUMIFS('Data'!$P$10:$P$26,'Data'!$C$10:$C$26,"Other Income")+SUMIFS('Data'!$Q$10:$Q$26,'Data'!$C$10:$C$26,"Other Income"))</f>
        <v>0</v>
      </c>
      <c r="E13" s="24">
        <f>D13-C13</f>
        <v>0</v>
      </c>
      <c r="F13" s="25">
        <f>IFERROR((D13-C13)/(((SUMIFS('Data'!$O$10:$O$26,'Data'!$E$10:$E$26,"Revenue")+SUMIFS('Data'!$P$10:$P$26,'Data'!$E$10:$E$26,"Revenue")+SUMIFS('Data'!$Q$10:$Q$26,'Data'!$E$10:$E$26,"Revenue")))-((SUMIFS('Data'!$L$10:$L$26,'Data'!$E$10:$E$26,"Revenue")+SUMIFS('Data'!$M$10:$M$26,'Data'!$E$10:$E$26,"Revenue")+SUMIFS('Data'!$N$10:$N$26,'Data'!$E$10:$E$26,"Revenue")))),0)</f>
        <v>0</v>
      </c>
    </row>
    <row r="14" spans="1:10" ht="24" customHeight="1">
      <c r="B14" s="30" t="s">
        <v>73</v>
      </c>
      <c r="C14" s="31">
        <f>SUM(C10:C13)</f>
        <v>0</v>
      </c>
      <c r="D14" s="31">
        <f>SUM(D10:D13)</f>
        <v>0</v>
      </c>
      <c r="E14" s="31">
        <f>SUM(E10:E13)</f>
        <v>0</v>
      </c>
      <c r="F14" s="32">
        <f>SUM(F10:F13)</f>
        <v>0</v>
      </c>
    </row>
    <row r="17" spans="2:6" ht="18" customHeight="1">
      <c r="B17" s="8" t="s">
        <v>74</v>
      </c>
      <c r="C17" s="33" t="s">
        <v>75</v>
      </c>
      <c r="D17" s="34" t="s">
        <v>76</v>
      </c>
      <c r="E17" s="35" t="s">
        <v>77</v>
      </c>
      <c r="F17" s="8" t="s">
        <v>78</v>
      </c>
    </row>
    <row r="20" spans="2:6" ht="14" customHeight="1">
      <c r="B20" s="3" t="s">
        <v>52</v>
      </c>
    </row>
    <row r="21" spans="2:6" ht="26" customHeight="1">
      <c r="B21" s="17" t="s">
        <v>53</v>
      </c>
    </row>
    <row r="22" spans="2:6" ht="26" customHeight="1">
      <c r="B22" s="18" t="s">
        <v>54</v>
      </c>
      <c r="C22" s="19" t="s">
        <v>55</v>
      </c>
      <c r="D22" s="19" t="s">
        <v>56</v>
      </c>
      <c r="E22" s="19" t="s">
        <v>57</v>
      </c>
      <c r="F22" s="19" t="s">
        <v>58</v>
      </c>
    </row>
    <row r="23" spans="2:6" ht="22" customHeight="1">
      <c r="B23" s="20" t="s">
        <v>79</v>
      </c>
      <c r="C23" s="21">
        <f>$E$14</f>
        <v>0</v>
      </c>
      <c r="D23" s="21">
        <f>((SUMIFS('Data'!$O$10:$O$26,'Data'!$E$10:$E$26,"Revenue")+SUMIFS('Data'!$P$10:$P$26,'Data'!$E$10:$E$26,"Revenue")+SUMIFS('Data'!$Q$10:$Q$26,'Data'!$E$10:$E$26,"Revenue")))-((SUMIFS('Data'!$L$10:$L$26,'Data'!$E$10:$E$26,"Revenue")+SUMIFS('Data'!$M$10:$M$26,'Data'!$E$10:$E$26,"Revenue")+SUMIFS('Data'!$N$10:$N$26,'Data'!$E$10:$E$26,"Revenue")))</f>
        <v>0</v>
      </c>
      <c r="E23" s="21">
        <f>C23-D23</f>
        <v>0</v>
      </c>
      <c r="F23" s="29">
        <f>IF(ABS(C23-D23)&lt;0.5,"OK","FLAG")</f>
        <v>0</v>
      </c>
    </row>
    <row r="24" spans="2:6" ht="22" customHeight="1">
      <c r="B24" s="23" t="s">
        <v>80</v>
      </c>
      <c r="C24" s="25">
        <f>$F$14</f>
        <v>0</v>
      </c>
      <c r="D24" s="25">
        <f>1</f>
        <v>0</v>
      </c>
      <c r="E24" s="25">
        <f>C24-D24</f>
        <v>0</v>
      </c>
      <c r="F24" s="29">
        <f>IF(ABS(C24-D24)&lt;0.0001,"OK","FLAG")</f>
        <v>0</v>
      </c>
    </row>
  </sheetData>
  <mergeCells count="3">
    <mergeCell ref="B2:H2"/>
    <mergeCell ref="B3:H3"/>
    <mergeCell ref="B5:I5"/>
  </mergeCells>
  <conditionalFormatting sqref="E10:E13">
    <cfRule type="colorScale" priority="1">
      <colorScale>
        <cfvo type="min" val="0"/>
        <cfvo type="percentile" val="50"/>
        <cfvo type="max" val="0"/>
        <color rgb="FFFCE5E6"/>
        <color rgb="FFFFFFFF"/>
        <color rgb="FFE0F2E5"/>
      </colorScale>
    </cfRule>
  </conditionalFormatting>
  <conditionalFormatting sqref="F23:F24">
    <cfRule type="containsText" dxfId="0" priority="2" operator="containsText" text="OK">
      <formula>NOT(ISERROR(SEARCH("OK",F23)))</formula>
    </cfRule>
    <cfRule type="containsText" dxfId="1" priority="3" operator="containsText" text="FLAG">
      <formula>NOT(ISERROR(SEARCH("FLAG",F23)))</formula>
    </cfRule>
  </conditionalFormatting>
  <printOptions horizontalCentered="1"/>
  <pageMargins left="0.4" right="0.4" top="0.5" bottom="0.6" header="0.2" footer="0.3"/>
  <pageSetup paperSize="9" fitToHeight="0" orientation="landscape"/>
  <headerFooter>
    <oddHeader>&amp;L&amp;"Arial"&amp;8&amp;K707070Lyros Accounting&amp;C&amp;"Arial"&amp;8&amp;K707070Bridge&amp;R&amp;"Arial"&amp;8&amp;K707070Page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3A9E6E"/>
    <pageSetUpPr fitToPage="1"/>
  </sheetPr>
  <dimension ref="A1:I19"/>
  <sheetViews>
    <sheetView showGridLines="0" workbookViewId="0"/>
  </sheetViews>
  <sheetFormatPr defaultRowHeight="15"/>
  <cols>
    <col min="1" max="1" width="2.7109375" customWidth="1"/>
    <col min="2" max="2" width="32.7109375" customWidth="1"/>
    <col min="3" max="8" width="14.7109375" customWidth="1"/>
    <col min="9" max="9" width="2.7109375" customWidth="1"/>
  </cols>
  <sheetData>
    <row r="1" spans="1:9" ht="14" customHeight="1">
      <c r="A1" s="1"/>
      <c r="B1" s="1"/>
      <c r="C1" s="1"/>
      <c r="D1" s="1"/>
      <c r="E1" s="1"/>
      <c r="F1" s="1"/>
      <c r="G1" s="1"/>
      <c r="H1" s="1"/>
      <c r="I1" s="1"/>
    </row>
    <row r="2" spans="1:9" ht="16" customHeight="1">
      <c r="A2" s="1"/>
      <c r="B2" s="11" t="s">
        <v>81</v>
      </c>
      <c r="C2" s="11"/>
      <c r="D2" s="11"/>
      <c r="E2" s="11"/>
      <c r="F2" s="11"/>
      <c r="G2" s="11"/>
      <c r="H2" s="1"/>
      <c r="I2" s="1"/>
    </row>
    <row r="3" spans="1:9" ht="26" customHeight="1">
      <c r="A3" s="1"/>
      <c r="B3" s="12" t="s">
        <v>82</v>
      </c>
      <c r="C3" s="12"/>
      <c r="D3" s="12"/>
      <c r="E3" s="12"/>
      <c r="F3" s="12"/>
      <c r="G3" s="12"/>
      <c r="H3" s="1"/>
      <c r="I3" s="1"/>
    </row>
    <row r="4" spans="1:9" ht="4" customHeight="1">
      <c r="A4" s="2"/>
      <c r="B4" s="2"/>
      <c r="C4" s="2"/>
      <c r="D4" s="2"/>
      <c r="E4" s="2"/>
      <c r="F4" s="2"/>
      <c r="G4" s="2"/>
      <c r="H4" s="2"/>
      <c r="I4" s="2"/>
    </row>
    <row r="5" spans="1:9" ht="64" customHeight="1">
      <c r="B5" s="6" t="s">
        <v>83</v>
      </c>
      <c r="C5" s="6"/>
      <c r="D5" s="6"/>
      <c r="E5" s="6"/>
      <c r="F5" s="6"/>
      <c r="G5" s="6"/>
      <c r="H5" s="6"/>
    </row>
    <row r="7" spans="1:9" ht="14" customHeight="1">
      <c r="B7" s="3" t="s">
        <v>63</v>
      </c>
    </row>
    <row r="8" spans="1:9" ht="26" customHeight="1">
      <c r="B8" s="17" t="s">
        <v>84</v>
      </c>
    </row>
    <row r="9" spans="1:9" ht="26" customHeight="1">
      <c r="B9" s="18" t="s">
        <v>85</v>
      </c>
      <c r="C9" s="19" t="s">
        <v>86</v>
      </c>
    </row>
    <row r="10" spans="1:9" ht="22" customHeight="1">
      <c r="B10" s="26" t="s">
        <v>87</v>
      </c>
      <c r="C10" s="27">
        <f>(SUMIFS('Data'!$L$10:$L$26,'Data'!$E$10:$E$26,"Revenue")+SUMIFS('Data'!$M$10:$M$26,'Data'!$E$10:$E$26,"Revenue")+SUMIFS('Data'!$N$10:$N$26,'Data'!$E$10:$E$26,"Revenue"))-(SUMIFS('Data'!$L$10:$L$26,'Data'!$E$10:$E$26,"Cost of sales")+SUMIFS('Data'!$M$10:$M$26,'Data'!$E$10:$E$26,"Cost of sales")+SUMIFS('Data'!$N$10:$N$26,'Data'!$E$10:$E$26,"Cost of sales"))</f>
        <v>0</v>
      </c>
    </row>
    <row r="11" spans="1:9" ht="22" customHeight="1">
      <c r="B11" s="23" t="s">
        <v>88</v>
      </c>
      <c r="C11" s="24">
        <f>(((SUMIFS('Data'!$O$10:$O$26,'Data'!$E$10:$E$26,"Revenue")+SUMIFS('Data'!$P$10:$P$26,'Data'!$E$10:$E$26,"Revenue")+SUMIFS('Data'!$Q$10:$Q$26,'Data'!$E$10:$E$26,"Revenue")))-((SUMIFS('Data'!$L$10:$L$26,'Data'!$E$10:$E$26,"Revenue")+SUMIFS('Data'!$M$10:$M$26,'Data'!$E$10:$E$26,"Revenue")+SUMIFS('Data'!$N$10:$N$26,'Data'!$E$10:$E$26,"Revenue"))))*(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f>
        <v>0</v>
      </c>
    </row>
    <row r="12" spans="1:9" ht="22" customHeight="1">
      <c r="B12" s="20" t="s">
        <v>89</v>
      </c>
      <c r="C12" s="21">
        <f>(((SUMIFS('Data'!$O$10:$O$26,'Data'!$E$10:$E$26,"Revenue")+SUMIFS('Data'!$P$10:$P$26,'Data'!$E$10:$E$26,"Revenue")+SUMIFS('Data'!$Q$10:$Q$26,'Data'!$E$10:$E$26,"Revenue"))-(SUMIFS('Data'!$O$10:$O$26,'Data'!$E$10:$E$26,"Cost of sales")+SUMIFS('Data'!$P$10:$P$26,'Data'!$E$10:$E$26,"Cost of sales")+SUMIFS('Data'!$Q$10:$Q$26,'Data'!$E$10:$E$26,"Cost of sales")))-((SUMIFS('Data'!$L$10:$L$26,'Data'!$E$10:$E$26,"Revenue")+SUMIFS('Data'!$M$10:$M$26,'Data'!$E$10:$E$26,"Revenue")+SUMIFS('Data'!$N$10:$N$26,'Data'!$E$10:$E$26,"Revenue"))-(SUMIFS('Data'!$L$10:$L$26,'Data'!$E$10:$E$26,"Cost of sales")+SUMIFS('Data'!$M$10:$M$26,'Data'!$E$10:$E$26,"Cost of sales")+SUMIFS('Data'!$N$10:$N$26,'Data'!$E$10:$E$26,"Cost of sales"))))-((((SUMIFS('Data'!$O$10:$O$26,'Data'!$E$10:$E$26,"Revenue")+SUMIFS('Data'!$P$10:$P$26,'Data'!$E$10:$E$26,"Revenue")+SUMIFS('Data'!$Q$10:$Q$26,'Data'!$E$10:$E$26,"Revenue")))-((SUMIFS('Data'!$L$10:$L$26,'Data'!$E$10:$E$26,"Revenue")+SUMIFS('Data'!$M$10:$M$26,'Data'!$E$10:$E$26,"Revenue")+SUMIFS('Data'!$N$10:$N$26,'Data'!$E$10:$E$26,"Revenue"))))*(IFERROR(((SUMIFS('Data'!$L$10:$L$26,'Data'!$E$10:$E$26,"Revenue")+SUMIFS('Data'!$M$10:$M$26,'Data'!$E$10:$E$26,"Revenue")+SUMIFS('Data'!$N$10:$N$26,'Data'!$E$10:$E$26,"Revenue"))-(SUMIFS('Data'!$L$10:$L$26,'Data'!$E$10:$E$26,"Cost of sales")+SUMIFS('Data'!$M$10:$M$26,'Data'!$E$10:$E$26,"Cost of sales")+SUMIFS('Data'!$N$10:$N$26,'Data'!$E$10:$E$26,"Cost of sales")))/((SUMIFS('Data'!$L$10:$L$26,'Data'!$E$10:$E$26,"Revenue")+SUMIFS('Data'!$M$10:$M$26,'Data'!$E$10:$E$26,"Revenue")+SUMIFS('Data'!$N$10:$N$26,'Data'!$E$10:$E$26,"Revenue"))),0)))</f>
        <v>0</v>
      </c>
    </row>
    <row r="13" spans="1:9" ht="22" customHeight="1">
      <c r="B13" s="26" t="s">
        <v>90</v>
      </c>
      <c r="C13" s="27">
        <f>(SUMIFS('Data'!$O$10:$O$26,'Data'!$E$10:$E$26,"Revenue")+SUMIFS('Data'!$P$10:$P$26,'Data'!$E$10:$E$26,"Revenue")+SUMIFS('Data'!$Q$10:$Q$26,'Data'!$E$10:$E$26,"Revenue"))-(SUMIFS('Data'!$O$10:$O$26,'Data'!$E$10:$E$26,"Cost of sales")+SUMIFS('Data'!$P$10:$P$26,'Data'!$E$10:$E$26,"Cost of sales")+SUMIFS('Data'!$Q$10:$Q$26,'Data'!$E$10:$E$26,"Cost of sales"))</f>
        <v>0</v>
      </c>
    </row>
    <row r="16" spans="1:9" ht="14" customHeight="1">
      <c r="B16" s="3" t="s">
        <v>52</v>
      </c>
    </row>
    <row r="17" spans="2:6" ht="26" customHeight="1">
      <c r="B17" s="17" t="s">
        <v>53</v>
      </c>
    </row>
    <row r="18" spans="2:6" ht="26" customHeight="1">
      <c r="B18" s="18" t="s">
        <v>54</v>
      </c>
      <c r="C18" s="19" t="s">
        <v>55</v>
      </c>
      <c r="D18" s="19" t="s">
        <v>56</v>
      </c>
      <c r="E18" s="19" t="s">
        <v>57</v>
      </c>
      <c r="F18" s="19" t="s">
        <v>58</v>
      </c>
    </row>
    <row r="19" spans="2:6" ht="22" customHeight="1">
      <c r="B19" s="20" t="s">
        <v>91</v>
      </c>
      <c r="C19" s="21">
        <f>$C$10+$C$11+$C$12</f>
        <v>0</v>
      </c>
      <c r="D19" s="21">
        <f>$C$13</f>
        <v>0</v>
      </c>
      <c r="E19" s="21">
        <f>C19-D19</f>
        <v>0</v>
      </c>
      <c r="F19" s="29">
        <f>IF(ABS(C19-D19)&lt;0.5,"OK","FLAG")</f>
        <v>0</v>
      </c>
    </row>
  </sheetData>
  <mergeCells count="3">
    <mergeCell ref="B2:G2"/>
    <mergeCell ref="B3:G3"/>
    <mergeCell ref="B5:H5"/>
  </mergeCells>
  <conditionalFormatting sqref="F19">
    <cfRule type="containsText" dxfId="0" priority="1" operator="containsText" text="OK">
      <formula>NOT(ISERROR(SEARCH("OK",F19)))</formula>
    </cfRule>
    <cfRule type="containsText" dxfId="1" priority="2" operator="containsText" text="FLAG">
      <formula>NOT(ISERROR(SEARCH("FLAG",F19)))</formula>
    </cfRule>
  </conditionalFormatting>
  <printOptions horizontalCentered="1"/>
  <pageMargins left="0.4" right="0.4" top="0.5" bottom="0.6" header="0.2" footer="0.3"/>
  <pageSetup paperSize="9" fitToHeight="0" orientation="landscape"/>
  <headerFooter>
    <oddHeader>&amp;L&amp;"Arial"&amp;8&amp;K707070Lyros Accounting&amp;C&amp;"Arial"&amp;8&amp;K707070Margin Walk&amp;R&amp;"Arial"&amp;8&amp;K707070Page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5.xml><?xml version="1.0" encoding="utf-8"?>
<worksheet xmlns="http://schemas.openxmlformats.org/spreadsheetml/2006/main" xmlns:r="http://schemas.openxmlformats.org/officeDocument/2006/relationships">
  <sheetPr>
    <tabColor rgb="FFF5A524"/>
    <pageSetUpPr fitToPage="1"/>
  </sheetPr>
  <dimension ref="A1:S26"/>
  <sheetViews>
    <sheetView showGridLines="0" workbookViewId="0"/>
  </sheetViews>
  <sheetFormatPr defaultRowHeight="15"/>
  <cols>
    <col min="1" max="1" width="2.7109375" customWidth="1"/>
    <col min="2" max="2" width="8.7109375" customWidth="1"/>
    <col min="3" max="3" width="28.7109375" customWidth="1"/>
    <col min="4" max="5" width="14.7109375" customWidth="1"/>
    <col min="6" max="17" width="11.7109375" customWidth="1"/>
    <col min="18" max="18" width="13.7109375" customWidth="1"/>
    <col min="19" max="19" width="2.7109375" customWidth="1"/>
  </cols>
  <sheetData>
    <row r="1" spans="1:19" ht="14" customHeight="1">
      <c r="A1" s="1"/>
      <c r="B1" s="1"/>
      <c r="C1" s="1"/>
      <c r="D1" s="1"/>
      <c r="E1" s="1"/>
      <c r="F1" s="1"/>
      <c r="G1" s="1"/>
      <c r="H1" s="1"/>
      <c r="I1" s="1"/>
      <c r="J1" s="1"/>
      <c r="K1" s="1"/>
      <c r="L1" s="1"/>
      <c r="M1" s="1"/>
      <c r="N1" s="1"/>
      <c r="O1" s="1"/>
      <c r="P1" s="1"/>
      <c r="Q1" s="1"/>
      <c r="R1" s="1"/>
      <c r="S1" s="1"/>
    </row>
    <row r="2" spans="1:19" ht="16" customHeight="1">
      <c r="A2" s="1"/>
      <c r="B2" s="11" t="s">
        <v>92</v>
      </c>
      <c r="C2" s="11"/>
      <c r="D2" s="11"/>
      <c r="E2" s="11"/>
      <c r="F2" s="11"/>
      <c r="G2" s="11"/>
      <c r="H2" s="11"/>
      <c r="I2" s="11"/>
      <c r="J2" s="11"/>
      <c r="K2" s="11"/>
      <c r="L2" s="11"/>
      <c r="M2" s="11"/>
      <c r="N2" s="11"/>
      <c r="O2" s="11"/>
      <c r="P2" s="11"/>
      <c r="Q2" s="11"/>
      <c r="R2" s="1"/>
      <c r="S2" s="1"/>
    </row>
    <row r="3" spans="1:19" ht="26" customHeight="1">
      <c r="A3" s="1"/>
      <c r="B3" s="12" t="s">
        <v>93</v>
      </c>
      <c r="C3" s="12"/>
      <c r="D3" s="12"/>
      <c r="E3" s="12"/>
      <c r="F3" s="12"/>
      <c r="G3" s="12"/>
      <c r="H3" s="12"/>
      <c r="I3" s="12"/>
      <c r="J3" s="12"/>
      <c r="K3" s="12"/>
      <c r="L3" s="12"/>
      <c r="M3" s="12"/>
      <c r="N3" s="12"/>
      <c r="O3" s="12"/>
      <c r="P3" s="12"/>
      <c r="Q3" s="12"/>
      <c r="R3" s="1"/>
      <c r="S3" s="1"/>
    </row>
    <row r="4" spans="1:19" ht="4" customHeight="1">
      <c r="A4" s="2"/>
      <c r="B4" s="2"/>
      <c r="C4" s="2"/>
      <c r="D4" s="2"/>
      <c r="E4" s="2"/>
      <c r="F4" s="2"/>
      <c r="G4" s="2"/>
      <c r="H4" s="2"/>
      <c r="I4" s="2"/>
      <c r="J4" s="2"/>
      <c r="K4" s="2"/>
      <c r="L4" s="2"/>
      <c r="M4" s="2"/>
      <c r="N4" s="2"/>
      <c r="O4" s="2"/>
      <c r="P4" s="2"/>
      <c r="Q4" s="2"/>
      <c r="R4" s="2"/>
      <c r="S4" s="2"/>
    </row>
    <row r="5" spans="1:19" ht="40" customHeight="1">
      <c r="B5" s="6" t="s">
        <v>94</v>
      </c>
      <c r="C5" s="6"/>
      <c r="D5" s="6"/>
      <c r="E5" s="6"/>
      <c r="F5" s="6"/>
      <c r="G5" s="6"/>
      <c r="H5" s="6"/>
      <c r="I5" s="6"/>
      <c r="J5" s="6"/>
      <c r="K5" s="6"/>
      <c r="L5" s="6"/>
      <c r="M5" s="6"/>
      <c r="N5" s="6"/>
      <c r="O5" s="6"/>
      <c r="P5" s="6"/>
      <c r="Q5" s="6"/>
      <c r="R5" s="6"/>
    </row>
    <row r="7" spans="1:19" ht="14" customHeight="1">
      <c r="B7" s="3" t="s">
        <v>95</v>
      </c>
    </row>
    <row r="8" spans="1:19" ht="26" customHeight="1">
      <c r="B8" s="17" t="s">
        <v>96</v>
      </c>
    </row>
    <row r="9" spans="1:19" ht="26" customHeight="1">
      <c r="B9" s="18" t="s">
        <v>97</v>
      </c>
      <c r="C9" s="18" t="s">
        <v>98</v>
      </c>
      <c r="D9" s="18" t="s">
        <v>99</v>
      </c>
      <c r="E9" s="18" t="s">
        <v>100</v>
      </c>
      <c r="F9" s="19" t="s">
        <v>101</v>
      </c>
      <c r="G9" s="19" t="s">
        <v>102</v>
      </c>
      <c r="H9" s="19" t="s">
        <v>103</v>
      </c>
      <c r="I9" s="19" t="s">
        <v>104</v>
      </c>
      <c r="J9" s="19" t="s">
        <v>105</v>
      </c>
      <c r="K9" s="19" t="s">
        <v>106</v>
      </c>
      <c r="L9" s="19" t="s">
        <v>107</v>
      </c>
      <c r="M9" s="19" t="s">
        <v>108</v>
      </c>
      <c r="N9" s="19" t="s">
        <v>109</v>
      </c>
      <c r="O9" s="19" t="s">
        <v>110</v>
      </c>
      <c r="P9" s="19" t="s">
        <v>111</v>
      </c>
      <c r="Q9" s="19" t="s">
        <v>112</v>
      </c>
      <c r="R9" s="19" t="s">
        <v>113</v>
      </c>
    </row>
    <row r="10" spans="1:19" ht="20" customHeight="1">
      <c r="B10" s="20" t="s">
        <v>114</v>
      </c>
      <c r="C10" s="20" t="s">
        <v>115</v>
      </c>
      <c r="D10" s="20" t="s">
        <v>48</v>
      </c>
      <c r="E10" s="36" t="s">
        <v>48</v>
      </c>
      <c r="F10" s="37">
        <v>185078</v>
      </c>
      <c r="G10" s="37">
        <v>159310</v>
      </c>
      <c r="H10" s="37">
        <v>157802</v>
      </c>
      <c r="I10" s="37">
        <v>187828</v>
      </c>
      <c r="J10" s="37">
        <v>176869</v>
      </c>
      <c r="K10" s="37">
        <v>156677</v>
      </c>
      <c r="L10" s="37">
        <v>185318</v>
      </c>
      <c r="M10" s="37">
        <v>172501</v>
      </c>
      <c r="N10" s="37">
        <v>165247</v>
      </c>
      <c r="O10" s="37">
        <v>188946</v>
      </c>
      <c r="P10" s="37">
        <v>179459</v>
      </c>
      <c r="Q10" s="37">
        <v>176553</v>
      </c>
      <c r="R10" s="27">
        <f>SUM($F$10:$Q$10)</f>
        <v>0</v>
      </c>
    </row>
    <row r="11" spans="1:19" ht="20" customHeight="1">
      <c r="B11" s="23" t="s">
        <v>116</v>
      </c>
      <c r="C11" s="23" t="s">
        <v>117</v>
      </c>
      <c r="D11" s="23" t="s">
        <v>48</v>
      </c>
      <c r="E11" s="36" t="s">
        <v>48</v>
      </c>
      <c r="F11" s="37">
        <v>125221</v>
      </c>
      <c r="G11" s="37">
        <v>116149</v>
      </c>
      <c r="H11" s="37">
        <v>110282</v>
      </c>
      <c r="I11" s="37">
        <v>136462</v>
      </c>
      <c r="J11" s="37">
        <v>121156</v>
      </c>
      <c r="K11" s="37">
        <v>112491</v>
      </c>
      <c r="L11" s="37">
        <v>124109</v>
      </c>
      <c r="M11" s="37">
        <v>124464</v>
      </c>
      <c r="N11" s="37">
        <v>116923</v>
      </c>
      <c r="O11" s="37">
        <v>131476</v>
      </c>
      <c r="P11" s="37">
        <v>127324</v>
      </c>
      <c r="Q11" s="37">
        <v>121156</v>
      </c>
      <c r="R11" s="27">
        <f>SUM($F$11:$Q$11)</f>
        <v>0</v>
      </c>
    </row>
    <row r="12" spans="1:19" ht="20" customHeight="1">
      <c r="B12" s="20" t="s">
        <v>118</v>
      </c>
      <c r="C12" s="20" t="s">
        <v>119</v>
      </c>
      <c r="D12" s="20" t="s">
        <v>48</v>
      </c>
      <c r="E12" s="36" t="s">
        <v>48</v>
      </c>
      <c r="F12" s="37">
        <v>47498</v>
      </c>
      <c r="G12" s="37">
        <v>39172</v>
      </c>
      <c r="H12" s="37">
        <v>39501</v>
      </c>
      <c r="I12" s="37">
        <v>46035</v>
      </c>
      <c r="J12" s="37">
        <v>44712</v>
      </c>
      <c r="K12" s="37">
        <v>41094</v>
      </c>
      <c r="L12" s="37">
        <v>41664</v>
      </c>
      <c r="M12" s="37">
        <v>45414</v>
      </c>
      <c r="N12" s="37">
        <v>43888</v>
      </c>
      <c r="O12" s="37">
        <v>50718</v>
      </c>
      <c r="P12" s="37">
        <v>44252</v>
      </c>
      <c r="Q12" s="37">
        <v>39084</v>
      </c>
      <c r="R12" s="27">
        <f>SUM($F$12:$Q$12)</f>
        <v>0</v>
      </c>
    </row>
    <row r="13" spans="1:19" ht="20" customHeight="1">
      <c r="B13" s="23" t="s">
        <v>120</v>
      </c>
      <c r="C13" s="23" t="s">
        <v>121</v>
      </c>
      <c r="D13" s="23" t="s">
        <v>121</v>
      </c>
      <c r="E13" s="36" t="s">
        <v>48</v>
      </c>
      <c r="F13" s="37">
        <v>14680</v>
      </c>
      <c r="G13" s="37">
        <v>12367</v>
      </c>
      <c r="H13" s="37">
        <v>10734</v>
      </c>
      <c r="I13" s="37">
        <v>10036</v>
      </c>
      <c r="J13" s="37">
        <v>6667</v>
      </c>
      <c r="K13" s="37">
        <v>13033</v>
      </c>
      <c r="L13" s="37">
        <v>10566</v>
      </c>
      <c r="M13" s="37">
        <v>9089</v>
      </c>
      <c r="N13" s="37">
        <v>12690</v>
      </c>
      <c r="O13" s="37">
        <v>6090</v>
      </c>
      <c r="P13" s="37">
        <v>14972</v>
      </c>
      <c r="Q13" s="37">
        <v>10573</v>
      </c>
      <c r="R13" s="27">
        <f>SUM($F$13:$Q$13)</f>
        <v>0</v>
      </c>
    </row>
    <row r="14" spans="1:19" ht="20" customHeight="1">
      <c r="B14" s="20" t="s">
        <v>122</v>
      </c>
      <c r="C14" s="20" t="s">
        <v>123</v>
      </c>
      <c r="D14" s="20" t="s">
        <v>124</v>
      </c>
      <c r="E14" s="36" t="s">
        <v>49</v>
      </c>
      <c r="F14" s="37">
        <v>111561</v>
      </c>
      <c r="G14" s="37">
        <v>98710</v>
      </c>
      <c r="H14" s="37">
        <v>89165</v>
      </c>
      <c r="I14" s="37">
        <v>116538</v>
      </c>
      <c r="J14" s="37">
        <v>110396</v>
      </c>
      <c r="K14" s="37">
        <v>93166</v>
      </c>
      <c r="L14" s="37">
        <v>119310</v>
      </c>
      <c r="M14" s="37">
        <v>111042</v>
      </c>
      <c r="N14" s="37">
        <v>104966</v>
      </c>
      <c r="O14" s="37">
        <v>113189</v>
      </c>
      <c r="P14" s="37">
        <v>110029</v>
      </c>
      <c r="Q14" s="37">
        <v>106904</v>
      </c>
      <c r="R14" s="27">
        <f>SUM($F$14:$Q$14)</f>
        <v>0</v>
      </c>
    </row>
    <row r="15" spans="1:19" ht="20" customHeight="1">
      <c r="B15" s="23" t="s">
        <v>125</v>
      </c>
      <c r="C15" s="23" t="s">
        <v>126</v>
      </c>
      <c r="D15" s="23" t="s">
        <v>124</v>
      </c>
      <c r="E15" s="36" t="s">
        <v>49</v>
      </c>
      <c r="F15" s="37">
        <v>93779</v>
      </c>
      <c r="G15" s="37">
        <v>77465</v>
      </c>
      <c r="H15" s="37">
        <v>74902</v>
      </c>
      <c r="I15" s="37">
        <v>94217</v>
      </c>
      <c r="J15" s="37">
        <v>89269</v>
      </c>
      <c r="K15" s="37">
        <v>75873</v>
      </c>
      <c r="L15" s="37">
        <v>96699</v>
      </c>
      <c r="M15" s="37">
        <v>92310</v>
      </c>
      <c r="N15" s="37">
        <v>84595</v>
      </c>
      <c r="O15" s="37">
        <v>95835</v>
      </c>
      <c r="P15" s="37">
        <v>94617</v>
      </c>
      <c r="Q15" s="37">
        <v>87805</v>
      </c>
      <c r="R15" s="27">
        <f>SUM($F$15:$Q$15)</f>
        <v>0</v>
      </c>
    </row>
    <row r="16" spans="1:19" ht="20" customHeight="1">
      <c r="B16" s="20" t="s">
        <v>127</v>
      </c>
      <c r="C16" s="20" t="s">
        <v>128</v>
      </c>
      <c r="D16" s="20" t="s">
        <v>129</v>
      </c>
      <c r="E16" s="36" t="s">
        <v>130</v>
      </c>
      <c r="F16" s="37">
        <v>58291</v>
      </c>
      <c r="G16" s="37">
        <v>47556</v>
      </c>
      <c r="H16" s="37">
        <v>48365</v>
      </c>
      <c r="I16" s="37">
        <v>62566</v>
      </c>
      <c r="J16" s="37">
        <v>52286</v>
      </c>
      <c r="K16" s="37">
        <v>48401</v>
      </c>
      <c r="L16" s="37">
        <v>51149</v>
      </c>
      <c r="M16" s="37">
        <v>53622</v>
      </c>
      <c r="N16" s="37">
        <v>50832</v>
      </c>
      <c r="O16" s="37">
        <v>61442</v>
      </c>
      <c r="P16" s="37">
        <v>57153</v>
      </c>
      <c r="Q16" s="37">
        <v>53873</v>
      </c>
      <c r="R16" s="27">
        <f>SUM($F$16:$Q$16)</f>
        <v>0</v>
      </c>
    </row>
    <row r="17" spans="2:18" ht="20" customHeight="1">
      <c r="B17" s="23" t="s">
        <v>131</v>
      </c>
      <c r="C17" s="23" t="s">
        <v>132</v>
      </c>
      <c r="D17" s="23" t="s">
        <v>129</v>
      </c>
      <c r="E17" s="36" t="s">
        <v>130</v>
      </c>
      <c r="F17" s="37">
        <v>8878</v>
      </c>
      <c r="G17" s="37">
        <v>7492</v>
      </c>
      <c r="H17" s="37">
        <v>7351</v>
      </c>
      <c r="I17" s="37">
        <v>8358</v>
      </c>
      <c r="J17" s="37">
        <v>7537</v>
      </c>
      <c r="K17" s="37">
        <v>7728</v>
      </c>
      <c r="L17" s="37">
        <v>8672</v>
      </c>
      <c r="M17" s="37">
        <v>9069</v>
      </c>
      <c r="N17" s="37">
        <v>7793</v>
      </c>
      <c r="O17" s="37">
        <v>10305</v>
      </c>
      <c r="P17" s="37">
        <v>8116</v>
      </c>
      <c r="Q17" s="37">
        <v>7707</v>
      </c>
      <c r="R17" s="27">
        <f>SUM($F$17:$Q$17)</f>
        <v>0</v>
      </c>
    </row>
    <row r="18" spans="2:18" ht="20" customHeight="1">
      <c r="B18" s="20" t="s">
        <v>133</v>
      </c>
      <c r="C18" s="20" t="s">
        <v>134</v>
      </c>
      <c r="D18" s="20" t="s">
        <v>129</v>
      </c>
      <c r="E18" s="36" t="s">
        <v>130</v>
      </c>
      <c r="F18" s="37">
        <v>3865</v>
      </c>
      <c r="G18" s="37">
        <v>2315</v>
      </c>
      <c r="H18" s="37">
        <v>3413</v>
      </c>
      <c r="I18" s="37">
        <v>4001</v>
      </c>
      <c r="J18" s="37">
        <v>3425</v>
      </c>
      <c r="K18" s="37">
        <v>1776</v>
      </c>
      <c r="L18" s="37">
        <v>2076</v>
      </c>
      <c r="M18" s="37">
        <v>3353</v>
      </c>
      <c r="N18" s="37">
        <v>2064</v>
      </c>
      <c r="O18" s="37">
        <v>3597</v>
      </c>
      <c r="P18" s="37">
        <v>2899</v>
      </c>
      <c r="Q18" s="37">
        <v>1969</v>
      </c>
      <c r="R18" s="27">
        <f>SUM($F$18:$Q$18)</f>
        <v>0</v>
      </c>
    </row>
    <row r="19" spans="2:18" ht="20" customHeight="1">
      <c r="B19" s="23" t="s">
        <v>135</v>
      </c>
      <c r="C19" s="23" t="s">
        <v>136</v>
      </c>
      <c r="D19" s="23" t="s">
        <v>129</v>
      </c>
      <c r="E19" s="36" t="s">
        <v>130</v>
      </c>
      <c r="F19" s="37">
        <v>10574</v>
      </c>
      <c r="G19" s="37">
        <v>8455</v>
      </c>
      <c r="H19" s="37">
        <v>8577</v>
      </c>
      <c r="I19" s="37">
        <v>10982</v>
      </c>
      <c r="J19" s="37">
        <v>9186</v>
      </c>
      <c r="K19" s="37">
        <v>7650</v>
      </c>
      <c r="L19" s="37">
        <v>8621</v>
      </c>
      <c r="M19" s="37">
        <v>9004</v>
      </c>
      <c r="N19" s="37">
        <v>9363</v>
      </c>
      <c r="O19" s="37">
        <v>10133</v>
      </c>
      <c r="P19" s="37">
        <v>10270</v>
      </c>
      <c r="Q19" s="37">
        <v>8087</v>
      </c>
      <c r="R19" s="27">
        <f>SUM($F$19:$Q$19)</f>
        <v>0</v>
      </c>
    </row>
    <row r="20" spans="2:18" ht="20" customHeight="1">
      <c r="B20" s="20" t="s">
        <v>137</v>
      </c>
      <c r="C20" s="20" t="s">
        <v>138</v>
      </c>
      <c r="D20" s="20" t="s">
        <v>139</v>
      </c>
      <c r="E20" s="36" t="s">
        <v>140</v>
      </c>
      <c r="F20" s="37">
        <v>26187</v>
      </c>
      <c r="G20" s="37">
        <v>23053</v>
      </c>
      <c r="H20" s="37">
        <v>22950</v>
      </c>
      <c r="I20" s="37">
        <v>24685</v>
      </c>
      <c r="J20" s="37">
        <v>25066</v>
      </c>
      <c r="K20" s="37">
        <v>25882</v>
      </c>
      <c r="L20" s="37">
        <v>24533</v>
      </c>
      <c r="M20" s="37">
        <v>27118</v>
      </c>
      <c r="N20" s="37">
        <v>27759</v>
      </c>
      <c r="O20" s="37">
        <v>25621</v>
      </c>
      <c r="P20" s="37">
        <v>26199</v>
      </c>
      <c r="Q20" s="37">
        <v>26828</v>
      </c>
      <c r="R20" s="27">
        <f>SUM($F$20:$Q$20)</f>
        <v>0</v>
      </c>
    </row>
    <row r="21" spans="2:18" ht="20" customHeight="1">
      <c r="B21" s="23" t="s">
        <v>141</v>
      </c>
      <c r="C21" s="23" t="s">
        <v>142</v>
      </c>
      <c r="D21" s="23" t="s">
        <v>139</v>
      </c>
      <c r="E21" s="36" t="s">
        <v>140</v>
      </c>
      <c r="F21" s="37">
        <v>6255</v>
      </c>
      <c r="G21" s="37">
        <v>7461</v>
      </c>
      <c r="H21" s="37">
        <v>5381</v>
      </c>
      <c r="I21" s="37">
        <v>7787</v>
      </c>
      <c r="J21" s="37">
        <v>6130</v>
      </c>
      <c r="K21" s="37">
        <v>5468</v>
      </c>
      <c r="L21" s="37">
        <v>5820</v>
      </c>
      <c r="M21" s="37">
        <v>7281</v>
      </c>
      <c r="N21" s="37">
        <v>8040</v>
      </c>
      <c r="O21" s="37">
        <v>6643</v>
      </c>
      <c r="P21" s="37">
        <v>7281</v>
      </c>
      <c r="Q21" s="37">
        <v>6418</v>
      </c>
      <c r="R21" s="27">
        <f>SUM($F$21:$Q$21)</f>
        <v>0</v>
      </c>
    </row>
    <row r="22" spans="2:18" ht="20" customHeight="1">
      <c r="B22" s="20" t="s">
        <v>143</v>
      </c>
      <c r="C22" s="20" t="s">
        <v>144</v>
      </c>
      <c r="D22" s="20" t="s">
        <v>139</v>
      </c>
      <c r="E22" s="36" t="s">
        <v>140</v>
      </c>
      <c r="F22" s="37">
        <v>11133</v>
      </c>
      <c r="G22" s="37">
        <v>9389</v>
      </c>
      <c r="H22" s="37">
        <v>9327</v>
      </c>
      <c r="I22" s="37">
        <v>9794</v>
      </c>
      <c r="J22" s="37">
        <v>9579</v>
      </c>
      <c r="K22" s="37">
        <v>9638</v>
      </c>
      <c r="L22" s="37">
        <v>9534</v>
      </c>
      <c r="M22" s="37">
        <v>9212</v>
      </c>
      <c r="N22" s="37">
        <v>10980</v>
      </c>
      <c r="O22" s="37">
        <v>11345</v>
      </c>
      <c r="P22" s="37">
        <v>10073</v>
      </c>
      <c r="Q22" s="37">
        <v>10971</v>
      </c>
      <c r="R22" s="27">
        <f>SUM($F$22:$Q$22)</f>
        <v>0</v>
      </c>
    </row>
    <row r="23" spans="2:18" ht="20" customHeight="1">
      <c r="B23" s="23" t="s">
        <v>145</v>
      </c>
      <c r="C23" s="23" t="s">
        <v>146</v>
      </c>
      <c r="D23" s="23" t="s">
        <v>139</v>
      </c>
      <c r="E23" s="36" t="s">
        <v>140</v>
      </c>
      <c r="F23" s="37">
        <v>16948</v>
      </c>
      <c r="G23" s="37">
        <v>15238</v>
      </c>
      <c r="H23" s="37">
        <v>15851</v>
      </c>
      <c r="I23" s="37">
        <v>16639</v>
      </c>
      <c r="J23" s="37">
        <v>17237</v>
      </c>
      <c r="K23" s="37">
        <v>17066</v>
      </c>
      <c r="L23" s="37">
        <v>17012</v>
      </c>
      <c r="M23" s="37">
        <v>17204</v>
      </c>
      <c r="N23" s="37">
        <v>18242</v>
      </c>
      <c r="O23" s="37">
        <v>17335</v>
      </c>
      <c r="P23" s="37">
        <v>17665</v>
      </c>
      <c r="Q23" s="37">
        <v>18110</v>
      </c>
      <c r="R23" s="27">
        <f>SUM($F$23:$Q$23)</f>
        <v>0</v>
      </c>
    </row>
    <row r="24" spans="2:18" ht="20" customHeight="1">
      <c r="B24" s="20" t="s">
        <v>147</v>
      </c>
      <c r="C24" s="20" t="s">
        <v>148</v>
      </c>
      <c r="D24" s="20" t="s">
        <v>139</v>
      </c>
      <c r="E24" s="36" t="s">
        <v>140</v>
      </c>
      <c r="F24" s="37">
        <v>6072</v>
      </c>
      <c r="G24" s="37">
        <v>7147</v>
      </c>
      <c r="H24" s="37">
        <v>5349</v>
      </c>
      <c r="I24" s="37">
        <v>5595</v>
      </c>
      <c r="J24" s="37">
        <v>5559</v>
      </c>
      <c r="K24" s="37">
        <v>6455</v>
      </c>
      <c r="L24" s="37">
        <v>6001</v>
      </c>
      <c r="M24" s="37">
        <v>7618</v>
      </c>
      <c r="N24" s="37">
        <v>6515</v>
      </c>
      <c r="O24" s="37">
        <v>5805</v>
      </c>
      <c r="P24" s="37">
        <v>6909</v>
      </c>
      <c r="Q24" s="37">
        <v>7178</v>
      </c>
      <c r="R24" s="27">
        <f>SUM($F$24:$Q$24)</f>
        <v>0</v>
      </c>
    </row>
    <row r="25" spans="2:18" ht="20" customHeight="1">
      <c r="B25" s="23" t="s">
        <v>149</v>
      </c>
      <c r="C25" s="23" t="s">
        <v>150</v>
      </c>
      <c r="D25" s="23" t="s">
        <v>139</v>
      </c>
      <c r="E25" s="36" t="s">
        <v>140</v>
      </c>
      <c r="F25" s="37">
        <v>17688</v>
      </c>
      <c r="G25" s="37">
        <v>18466</v>
      </c>
      <c r="H25" s="37">
        <v>17391</v>
      </c>
      <c r="I25" s="37">
        <v>18189</v>
      </c>
      <c r="J25" s="37">
        <v>19010</v>
      </c>
      <c r="K25" s="37">
        <v>17658</v>
      </c>
      <c r="L25" s="37">
        <v>17217</v>
      </c>
      <c r="M25" s="37">
        <v>19011</v>
      </c>
      <c r="N25" s="37">
        <v>19327</v>
      </c>
      <c r="O25" s="37">
        <v>18154</v>
      </c>
      <c r="P25" s="37">
        <v>19300</v>
      </c>
      <c r="Q25" s="37">
        <v>20077</v>
      </c>
      <c r="R25" s="27">
        <f>SUM($F$25:$Q$25)</f>
        <v>0</v>
      </c>
    </row>
    <row r="26" spans="2:18" ht="20" customHeight="1">
      <c r="B26" s="20" t="s">
        <v>151</v>
      </c>
      <c r="C26" s="20" t="s">
        <v>152</v>
      </c>
      <c r="D26" s="20" t="s">
        <v>152</v>
      </c>
      <c r="E26" s="36" t="s">
        <v>153</v>
      </c>
      <c r="F26" s="37">
        <v>14483</v>
      </c>
      <c r="G26" s="37">
        <v>12683</v>
      </c>
      <c r="H26" s="37">
        <v>12363</v>
      </c>
      <c r="I26" s="37">
        <v>15192</v>
      </c>
      <c r="J26" s="37">
        <v>14213</v>
      </c>
      <c r="K26" s="37">
        <v>12580</v>
      </c>
      <c r="L26" s="37">
        <v>14570</v>
      </c>
      <c r="M26" s="37">
        <v>13913</v>
      </c>
      <c r="N26" s="37">
        <v>13553</v>
      </c>
      <c r="O26" s="37">
        <v>15486</v>
      </c>
      <c r="P26" s="37">
        <v>14610</v>
      </c>
      <c r="Q26" s="37">
        <v>13749</v>
      </c>
      <c r="R26" s="27">
        <f>SUM($F$26:$Q$26)</f>
        <v>0</v>
      </c>
    </row>
  </sheetData>
  <mergeCells count="3">
    <mergeCell ref="B2:Q2"/>
    <mergeCell ref="B3:Q3"/>
    <mergeCell ref="B5:R5"/>
  </mergeCells>
  <dataValidations count="1">
    <dataValidation type="list" allowBlank="1" showInputMessage="1" showErrorMessage="1" sqref="E10:E26">
      <formula1>"Revenue,Cost of sales,Wages,Other opex,D&amp;A"</formula1>
    </dataValidation>
  </dataValidation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6.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154</v>
      </c>
      <c r="C2" s="11"/>
      <c r="D2" s="11"/>
      <c r="E2" s="11"/>
      <c r="F2" s="11"/>
      <c r="G2" s="11"/>
      <c r="H2" s="11"/>
      <c r="I2" s="11"/>
      <c r="J2" s="11"/>
      <c r="K2" s="11"/>
      <c r="L2" s="1"/>
      <c r="M2" s="1"/>
    </row>
    <row r="3" spans="1:13" ht="26" customHeight="1">
      <c r="A3" s="1"/>
      <c r="B3" s="12" t="s">
        <v>155</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7" t="s">
        <v>156</v>
      </c>
      <c r="C7" s="17"/>
      <c r="D7" s="17"/>
      <c r="E7" s="17"/>
      <c r="F7" s="17"/>
      <c r="G7" s="17"/>
      <c r="H7" s="17"/>
      <c r="I7" s="17"/>
      <c r="J7" s="17"/>
      <c r="K7" s="17"/>
      <c r="L7" s="17"/>
    </row>
    <row r="8" spans="1:13" ht="24" customHeight="1">
      <c r="B8" s="6" t="s">
        <v>3</v>
      </c>
      <c r="C8" s="7" t="s">
        <v>157</v>
      </c>
      <c r="D8" s="7"/>
      <c r="E8" s="7"/>
      <c r="F8" s="7"/>
      <c r="G8" s="7"/>
      <c r="H8" s="7"/>
      <c r="I8" s="7"/>
      <c r="J8" s="7"/>
      <c r="K8" s="7"/>
      <c r="L8" s="7"/>
    </row>
    <row r="9" spans="1:13" ht="24" customHeight="1">
      <c r="B9" s="6" t="s">
        <v>5</v>
      </c>
      <c r="C9" s="7" t="s">
        <v>158</v>
      </c>
      <c r="D9" s="7"/>
      <c r="E9" s="7"/>
      <c r="F9" s="7"/>
      <c r="G9" s="7"/>
      <c r="H9" s="7"/>
      <c r="I9" s="7"/>
      <c r="J9" s="7"/>
      <c r="K9" s="7"/>
      <c r="L9" s="7"/>
    </row>
    <row r="10" spans="1:13" ht="24" customHeight="1">
      <c r="B10" s="6" t="s">
        <v>7</v>
      </c>
      <c r="C10" s="7" t="s">
        <v>159</v>
      </c>
      <c r="D10" s="7"/>
      <c r="E10" s="7"/>
      <c r="F10" s="7"/>
      <c r="G10" s="7"/>
      <c r="H10" s="7"/>
      <c r="I10" s="7"/>
      <c r="J10" s="7"/>
      <c r="K10" s="7"/>
      <c r="L10" s="7"/>
    </row>
    <row r="11" spans="1:13" ht="22" customHeight="1">
      <c r="B11" s="6" t="s">
        <v>160</v>
      </c>
      <c r="C11" s="6"/>
      <c r="D11" s="6"/>
      <c r="E11" s="6"/>
      <c r="F11" s="6"/>
      <c r="G11" s="6"/>
      <c r="H11" s="6"/>
      <c r="I11" s="6"/>
      <c r="J11" s="6"/>
      <c r="K11" s="6"/>
      <c r="L11" s="6"/>
    </row>
    <row r="13" spans="1:13" ht="28" customHeight="1">
      <c r="B13" s="17" t="s">
        <v>161</v>
      </c>
      <c r="C13" s="17"/>
      <c r="D13" s="17"/>
      <c r="E13" s="17"/>
      <c r="F13" s="17"/>
      <c r="G13" s="17"/>
      <c r="H13" s="17"/>
      <c r="I13" s="17"/>
      <c r="J13" s="17"/>
      <c r="K13" s="17"/>
      <c r="L13" s="17"/>
    </row>
    <row r="14" spans="1:13" ht="24" customHeight="1">
      <c r="B14" s="6" t="s">
        <v>3</v>
      </c>
      <c r="C14" s="7" t="s">
        <v>162</v>
      </c>
      <c r="D14" s="7"/>
      <c r="E14" s="7"/>
      <c r="F14" s="7"/>
      <c r="G14" s="7"/>
      <c r="H14" s="7"/>
      <c r="I14" s="7"/>
      <c r="J14" s="7"/>
      <c r="K14" s="7"/>
      <c r="L14" s="7"/>
    </row>
    <row r="15" spans="1:13" ht="24" customHeight="1">
      <c r="B15" s="6" t="s">
        <v>5</v>
      </c>
      <c r="C15" s="7" t="s">
        <v>163</v>
      </c>
      <c r="D15" s="7"/>
      <c r="E15" s="7"/>
      <c r="F15" s="7"/>
      <c r="G15" s="7"/>
      <c r="H15" s="7"/>
      <c r="I15" s="7"/>
      <c r="J15" s="7"/>
      <c r="K15" s="7"/>
      <c r="L15" s="7"/>
    </row>
    <row r="16" spans="1:13" ht="24" customHeight="1">
      <c r="B16" s="6" t="s">
        <v>7</v>
      </c>
      <c r="C16" s="7" t="s">
        <v>164</v>
      </c>
      <c r="D16" s="7"/>
      <c r="E16" s="7"/>
      <c r="F16" s="7"/>
      <c r="G16" s="7"/>
      <c r="H16" s="7"/>
      <c r="I16" s="7"/>
      <c r="J16" s="7"/>
      <c r="K16" s="7"/>
      <c r="L16" s="7"/>
    </row>
    <row r="17" spans="2:12" ht="22" customHeight="1">
      <c r="B17" s="6" t="s">
        <v>165</v>
      </c>
      <c r="C17" s="6"/>
      <c r="D17" s="6"/>
      <c r="E17" s="6"/>
      <c r="F17" s="6"/>
      <c r="G17" s="6"/>
      <c r="H17" s="6"/>
      <c r="I17" s="6"/>
      <c r="J17" s="6"/>
      <c r="K17" s="6"/>
      <c r="L17" s="6"/>
    </row>
    <row r="20" spans="2:12" ht="24" customHeight="1">
      <c r="B20" s="10" t="s">
        <v>33</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Headline</vt:lpstr>
      <vt:lpstr>Bridge</vt:lpstr>
      <vt:lpstr>Margin Walk</vt:lpstr>
      <vt:lpstr>Data</vt:lpstr>
      <vt:lpstr>Connect your data</vt:lpstr>
      <vt:lpstr>'Connect your data'!Print_Area</vt:lpstr>
      <vt:lpstr>Cover!Print_Area</vt:lpstr>
      <vt:lpstr>Bridge!Print_Titles</vt:lpstr>
      <vt:lpstr>'Connect your data'!Print_Titles</vt:lpstr>
      <vt:lpstr>Data!Print_Titles</vt:lpstr>
      <vt:lpstr>Headline!Print_Titles</vt:lpstr>
      <vt:lpstr>'Margin Walk'!Print_Titles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2026-05-23T20:47:51Z</dcterms:created>
  <dcterms:modified xsi:type="dcterms:W3CDTF">2026-05-23T20:47:51Z</dcterms:modified>
</cp:coreProperties>
</file>