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Cover" sheetId="1" r:id="rId1"/>
    <sheet name="Ranking" sheetId="2" r:id="rId2"/>
    <sheet name="Data" sheetId="3" r:id="rId3"/>
    <sheet name="Connect your data" sheetId="4" r:id="rId4"/>
  </sheets>
  <definedNames>
    <definedName name="_xlnm.Print_Area" localSheetId="3">'Connect your data'!$A$1:$M$22</definedName>
    <definedName name="_xlnm.Print_Area" localSheetId="0">Cover!$A$1:$M$40</definedName>
    <definedName name="_xlnm.Print_Titles" localSheetId="3">'Connect your data'!$1:$5</definedName>
    <definedName name="_xlnm.Print_Titles" localSheetId="2">Data!$1:$5</definedName>
    <definedName name="_xlnm.Print_Titles" localSheetId="1">Ranking!$1:$5</definedName>
  </definedNames>
  <calcPr calcId="124519" fullCalcOnLoad="1"/>
</workbook>
</file>

<file path=xl/sharedStrings.xml><?xml version="1.0" encoding="utf-8"?>
<sst xmlns="http://schemas.openxmlformats.org/spreadsheetml/2006/main" count="103" uniqueCount="93">
  <si>
    <t>CUSTOMER CONCENTRATION AND GROWTH</t>
  </si>
  <si>
    <t>Top Customers by Revenue</t>
  </si>
  <si>
    <t>HOW TO USE</t>
  </si>
  <si>
    <t>1.</t>
  </si>
  <si>
    <t>Open the Data sheet and paste your customer revenue extract (Sales by Customer Summary).</t>
  </si>
  <si>
    <t>2.</t>
  </si>
  <si>
    <t>Enter the prior-year revenue per customer in the second column to compute year-on-year change.</t>
  </si>
  <si>
    <t>3.</t>
  </si>
  <si>
    <t>The Ranking sheet sorts by current-year revenue and shows top-customer concentration.</t>
  </si>
  <si>
    <t>DESIGNED FOR</t>
  </si>
  <si>
    <t>Founder, sales lead, or CFO reviewing customer mix and concentration risk.</t>
  </si>
  <si>
    <t>EXAMPLE BUSINESS PROFILE</t>
  </si>
  <si>
    <t>Synthetic data inside this workbook represents the following business shape. Use it as a reference for what good looks like; your numbers will differ.</t>
  </si>
  <si>
    <t>INDUSTRY</t>
  </si>
  <si>
    <t>B2B SME with 15-20 active customers</t>
  </si>
  <si>
    <t>ANNUAL REVENUE</t>
  </si>
  <si>
    <t>Circa $4M</t>
  </si>
  <si>
    <t>TOP-5 CONCENTRATION</t>
  </si>
  <si>
    <t>Typically 45-60% of total revenue</t>
  </si>
  <si>
    <t>INPUTS YOU NEED TO PROVIDE</t>
  </si>
  <si>
    <t>These figures vary by company and cannot be exported directly from your accounting software. Replace the amber-bordered sample values on the tabs noted below.</t>
  </si>
  <si>
    <t>Current year revenue per customer</t>
  </si>
  <si>
    <t>Used on: Data tab</t>
  </si>
  <si>
    <t>Prior year revenue per customer</t>
  </si>
  <si>
    <t>WHAT THIS IS</t>
  </si>
  <si>
    <t>Free. Professionally designed. Pre-populated with synthetic data so you can see exactly what good monthly reporting looks like before investing your own time.</t>
  </si>
  <si>
    <t>MAKE IT YOURS</t>
  </si>
  <si>
    <t>Replace the figures on the Data sheet with your own to use this workbook as a template. Or invite Lyros as adviser on your accounting software and Lyros will populate the workbook accurately and walk you through it on a 15-minute call.</t>
  </si>
  <si>
    <t>DISCLOSURE</t>
  </si>
  <si>
    <t>This workbook is provided free of charge as a visual template. It has not been reviewed against any individual circumstances and is not financial advice. All figures and company names inside are synthetic. Review and tailor with your finance lead before relying on any output.</t>
  </si>
  <si>
    <t>Book here   |   15-minute discovery call</t>
  </si>
  <si>
    <t>SORTED BY CURRENT-YEAR REVENUE</t>
  </si>
  <si>
    <t>Top customers by revenue</t>
  </si>
  <si>
    <t>Ranked customer list with current and prior 12-month revenue, year-on-year change, share of total, and cumulative share (used to compute concentration ratios). Use the cumulative share column to spot the customers driving most of your revenue.</t>
  </si>
  <si>
    <t>DRAWN FROM THE DATA SHEET</t>
  </si>
  <si>
    <t>Ranked top customers</t>
  </si>
  <si>
    <t>Rank</t>
  </si>
  <si>
    <t>Customer</t>
  </si>
  <si>
    <t>Current 12m</t>
  </si>
  <si>
    <t>Prior 12m</t>
  </si>
  <si>
    <t>YoY $</t>
  </si>
  <si>
    <t>YoY %</t>
  </si>
  <si>
    <t>Share %</t>
  </si>
  <si>
    <t>Cum share %</t>
  </si>
  <si>
    <t>Total</t>
  </si>
  <si>
    <t>YoY % (higher is better):</t>
  </si>
  <si>
    <t>Lower</t>
  </si>
  <si>
    <t>Mid</t>
  </si>
  <si>
    <t>Higher</t>
  </si>
  <si>
    <t>Green = better, red = worse</t>
  </si>
  <si>
    <t>RECONCILIATION</t>
  </si>
  <si>
    <t>Tie-out checks for this tab</t>
  </si>
  <si>
    <t>Check</t>
  </si>
  <si>
    <t>Left side</t>
  </si>
  <si>
    <t>Right side</t>
  </si>
  <si>
    <t>Difference</t>
  </si>
  <si>
    <t>Status</t>
  </si>
  <si>
    <t>Sum of current 12-month revenue ties to Data total</t>
  </si>
  <si>
    <t>Cumulative share at bottom ranks reaches 100 per cent</t>
  </si>
  <si>
    <t>SINGLE SOURCE OF TRUTH</t>
  </si>
  <si>
    <t>Drop your customer revenue here</t>
  </si>
  <si>
    <t>Paste your Sales by Customer Summary for the current 12 months and the prior 12 months. The Ranking sheet sorts by current-year revenue and computes concentration ratio (top-5 share, top-10 share).</t>
  </si>
  <si>
    <t>PASTE FROM YOUR ACCOUNTING SOFTWARE</t>
  </si>
  <si>
    <t>Customer revenue</t>
  </si>
  <si>
    <t>Current 12 months</t>
  </si>
  <si>
    <t>Prior 12 months</t>
  </si>
  <si>
    <t>Yarra Supplies Pty Ltd</t>
  </si>
  <si>
    <t>Southbank Trading Co</t>
  </si>
  <si>
    <t>Latrobe Manufacturing Pty Ltd</t>
  </si>
  <si>
    <t>Brunswick Logistics</t>
  </si>
  <si>
    <t>Geelong Foods Pty Ltd</t>
  </si>
  <si>
    <t>Carlton Constructions</t>
  </si>
  <si>
    <t>Docklands Digital Pty Ltd</t>
  </si>
  <si>
    <t>Fitzroy Media Group</t>
  </si>
  <si>
    <t>Williamstown Marine Co</t>
  </si>
  <si>
    <t>Northbridge Holdings Pty Ltd</t>
  </si>
  <si>
    <t>Parramatta Plumbing Pty Ltd</t>
  </si>
  <si>
    <t>Bondi Brew Co</t>
  </si>
  <si>
    <t>Pyrmont Print Services</t>
  </si>
  <si>
    <t>Surry Hills Studio Pty Ltd</t>
  </si>
  <si>
    <t>Fortitude Valley Cafe Group</t>
  </si>
  <si>
    <t>POPULATE THIS WORKBOOK</t>
  </si>
  <si>
    <t>Connect your accounting data</t>
  </si>
  <si>
    <t>Option 1   Enter the data yourself</t>
  </si>
  <si>
    <t>Export the relevant report from your accounting software (e.g. top customers by revenue or trial balance).</t>
  </si>
  <si>
    <t>Paste the figures into the input cells on the Data sheet.</t>
  </si>
  <si>
    <t>All formulas, charts, and summaries update automatically.</t>
  </si>
  <si>
    <t>Best for owner-operated businesses willing to spend 30 minutes per month.</t>
  </si>
  <si>
    <t>Option 2   Invite Lyros to populate it for you</t>
  </si>
  <si>
    <t>Invite Lyros Accounting as an adviser on your accounting software (we will send instructions).</t>
  </si>
  <si>
    <t>We connect to your file, populate this workbook with your figures, and walk you through it on a 15-minute call.</t>
  </si>
  <si>
    <t>We can then maintain the workbook on the cadence you choose (monthly, quarterly, or ad-hoc).</t>
  </si>
  <si>
    <t>Best for finance leads who want the workbook used as a working document, not a one-off.</t>
  </si>
</sst>
</file>

<file path=xl/styles.xml><?xml version="1.0" encoding="utf-8"?>
<styleSheet xmlns="http://schemas.openxmlformats.org/spreadsheetml/2006/main">
  <numFmts count="2">
    <numFmt numFmtId="164" formatCode="_-&quot;$&quot;* #,##0_-;[Red]_-&quot;$&quot;* (#,##0)_-;_-&quot;$&quot;* &quot;-&quot;_-;_-@_-"/>
    <numFmt numFmtId="165" formatCode="0.0%;[Red](0.0%);&quot;-&quot;"/>
  </numFmts>
  <fonts count="16">
    <font>
      <sz val="11"/>
      <color theme="1"/>
      <name val="Calibri"/>
      <family val="2"/>
      <scheme val="minor"/>
    </font>
    <font>
      <sz val="10"/>
      <color rgb="FF1A1A1A"/>
      <name val="Arial"/>
      <family val="2"/>
    </font>
    <font>
      <b/>
      <sz val="9"/>
      <color rgb="FF3A9E6E"/>
      <name val="Arial"/>
      <family val="2"/>
    </font>
    <font>
      <b/>
      <sz val="26"/>
      <color rgb="FF1A1A1A"/>
      <name val="Arial"/>
      <family val="2"/>
    </font>
    <font>
      <i/>
      <sz val="9"/>
      <color rgb="FF707070"/>
      <name val="Arial"/>
      <family val="2"/>
    </font>
    <font>
      <sz val="11"/>
      <color rgb="FF1A1A1A"/>
      <name val="Arial"/>
      <family val="2"/>
    </font>
    <font>
      <sz val="9"/>
      <color rgb="FF707070"/>
      <name val="Arial"/>
      <family val="2"/>
    </font>
    <font>
      <b/>
      <u/>
      <sz val="12"/>
      <color rgb="FFFFFFFF"/>
      <name val="Arial"/>
      <family val="2"/>
    </font>
    <font>
      <b/>
      <sz val="8"/>
      <color rgb="FF3A9E6E"/>
      <name val="Arial"/>
      <family val="2"/>
    </font>
    <font>
      <b/>
      <sz val="18"/>
      <color rgb="FFFFFFFF"/>
      <name val="Arial"/>
      <family val="2"/>
    </font>
    <font>
      <b/>
      <sz val="14"/>
      <color rgb="FF1A1A1A"/>
      <name val="Arial"/>
      <family val="2"/>
    </font>
    <font>
      <b/>
      <sz val="10"/>
      <color rgb="FFFFFFFF"/>
      <name val="Arial"/>
      <family val="2"/>
    </font>
    <font>
      <b/>
      <sz val="11"/>
      <color rgb="FFFFFFFF"/>
      <name val="Arial"/>
      <family val="2"/>
    </font>
    <font>
      <sz val="9"/>
      <color rgb="FF1A1A1A"/>
      <name val="Arial"/>
      <family val="2"/>
    </font>
    <font>
      <b/>
      <sz val="10"/>
      <color rgb="FF707070"/>
      <name val="Arial"/>
      <family val="2"/>
    </font>
    <font>
      <sz val="10"/>
      <color rgb="FF2D7A55"/>
      <name val="Arial"/>
      <family val="2"/>
    </font>
  </fonts>
  <fills count="10">
    <fill>
      <patternFill patternType="none"/>
    </fill>
    <fill>
      <patternFill patternType="gray125"/>
    </fill>
    <fill>
      <patternFill patternType="solid">
        <fgColor rgb="FF1A1A1A"/>
        <bgColor indexed="64"/>
      </patternFill>
    </fill>
    <fill>
      <patternFill patternType="solid">
        <fgColor rgb="FF3A9E6E"/>
        <bgColor indexed="64"/>
      </patternFill>
    </fill>
    <fill>
      <patternFill patternType="solid">
        <fgColor rgb="FF2D7A55"/>
        <bgColor indexed="64"/>
      </patternFill>
    </fill>
    <fill>
      <patternFill patternType="solid">
        <fgColor rgb="FFF4F4F4"/>
        <bgColor indexed="64"/>
      </patternFill>
    </fill>
    <fill>
      <patternFill patternType="solid">
        <fgColor rgb="FFFFFFFF"/>
        <bgColor indexed="64"/>
      </patternFill>
    </fill>
    <fill>
      <patternFill patternType="solid">
        <fgColor rgb="FFFCE5E6"/>
        <bgColor indexed="64"/>
      </patternFill>
    </fill>
    <fill>
      <patternFill patternType="solid">
        <fgColor rgb="FFE0F2E5"/>
        <bgColor indexed="64"/>
      </patternFill>
    </fill>
    <fill>
      <patternFill patternType="solid">
        <fgColor rgb="FFFFFEF7"/>
        <bgColor indexed="64"/>
      </patternFill>
    </fill>
  </fills>
  <borders count="5">
    <border>
      <left/>
      <right/>
      <top/>
      <bottom/>
      <diagonal/>
    </border>
    <border>
      <left/>
      <right/>
      <top style="medium">
        <color rgb="FF3A9E6E"/>
      </top>
      <bottom style="medium">
        <color rgb="FF3A9E6E"/>
      </bottom>
      <diagonal/>
    </border>
    <border>
      <left style="thin">
        <color rgb="FFE5E5E5"/>
      </left>
      <right style="thin">
        <color rgb="FFE5E5E5"/>
      </right>
      <top style="thin">
        <color rgb="FFE5E5E5"/>
      </top>
      <bottom style="thin">
        <color rgb="FFE5E5E5"/>
      </bottom>
      <diagonal/>
    </border>
    <border>
      <left/>
      <right/>
      <top style="medium">
        <color rgb="FF3A9E6E"/>
      </top>
      <bottom/>
      <diagonal/>
    </border>
    <border>
      <left style="thin">
        <color rgb="FFF5A524"/>
      </left>
      <right style="thin">
        <color rgb="FFF5A524"/>
      </right>
      <top style="thin">
        <color rgb="FFF5A524"/>
      </top>
      <bottom style="thin">
        <color rgb="FFF5A524"/>
      </bottom>
      <diagonal/>
    </border>
  </borders>
  <cellStyleXfs count="1">
    <xf numFmtId="0" fontId="0" fillId="0" borderId="0"/>
  </cellStyleXfs>
  <cellXfs count="29">
    <xf numFmtId="0" fontId="0" fillId="0" borderId="0" xfId="0"/>
    <xf numFmtId="0" fontId="1" fillId="2" borderId="0" xfId="0" applyFont="1" applyFill="1"/>
    <xf numFmtId="0" fontId="1" fillId="3" borderId="0" xfId="0" applyFont="1" applyFill="1"/>
    <xf numFmtId="0" fontId="2" fillId="0" borderId="0" xfId="0" applyFont="1" applyAlignment="1">
      <alignment horizontal="left" vertical="center"/>
    </xf>
    <xf numFmtId="0" fontId="1" fillId="4" borderId="0" xfId="0" applyFont="1" applyFill="1"/>
    <xf numFmtId="0" fontId="3" fillId="0" borderId="0" xfId="0" applyFont="1" applyAlignment="1">
      <alignment horizontal="left" vertical="center"/>
    </xf>
    <xf numFmtId="0" fontId="4" fillId="0" borderId="0" xfId="0" applyFont="1" applyAlignment="1">
      <alignment vertical="top" wrapText="1"/>
    </xf>
    <xf numFmtId="0" fontId="5"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top" wrapText="1"/>
    </xf>
    <xf numFmtId="0" fontId="7" fillId="4" borderId="0" xfId="0" applyFont="1" applyFill="1" applyAlignment="1">
      <alignment horizontal="center" vertical="center"/>
    </xf>
    <xf numFmtId="0" fontId="8" fillId="2" borderId="0" xfId="0" applyFont="1" applyFill="1" applyAlignment="1">
      <alignment horizontal="left" vertical="center" indent="1"/>
    </xf>
    <xf numFmtId="0" fontId="9" fillId="2" borderId="0" xfId="0" applyFont="1" applyFill="1" applyAlignment="1">
      <alignment horizontal="left" vertical="center" indent="1"/>
    </xf>
    <xf numFmtId="0" fontId="10" fillId="0" borderId="0" xfId="0" applyFont="1" applyAlignment="1">
      <alignment horizontal="left" vertical="center"/>
    </xf>
    <xf numFmtId="0" fontId="11" fillId="2" borderId="1" xfId="0" applyFont="1" applyFill="1" applyBorder="1" applyAlignment="1">
      <alignment horizontal="left" vertical="center" wrapText="1"/>
    </xf>
    <xf numFmtId="0" fontId="11" fillId="2" borderId="1" xfId="0" applyFont="1" applyFill="1" applyBorder="1" applyAlignment="1">
      <alignment horizontal="right" vertical="center" wrapText="1"/>
    </xf>
    <xf numFmtId="0" fontId="1" fillId="5" borderId="2" xfId="0" applyFont="1" applyFill="1" applyBorder="1" applyAlignment="1">
      <alignment horizontal="left" vertical="center"/>
    </xf>
    <xf numFmtId="164" fontId="1" fillId="5" borderId="2" xfId="0" applyNumberFormat="1" applyFont="1" applyFill="1" applyBorder="1" applyAlignment="1">
      <alignment horizontal="right" vertical="center"/>
    </xf>
    <xf numFmtId="165" fontId="1" fillId="5" borderId="2" xfId="0" applyNumberFormat="1" applyFont="1" applyFill="1" applyBorder="1" applyAlignment="1">
      <alignment horizontal="right" vertical="center"/>
    </xf>
    <xf numFmtId="0" fontId="1" fillId="6" borderId="2" xfId="0" applyFont="1" applyFill="1" applyBorder="1" applyAlignment="1">
      <alignment horizontal="left" vertical="center"/>
    </xf>
    <xf numFmtId="164" fontId="1" fillId="6" borderId="2" xfId="0" applyNumberFormat="1" applyFont="1" applyFill="1" applyBorder="1" applyAlignment="1">
      <alignment horizontal="right" vertical="center"/>
    </xf>
    <xf numFmtId="165" fontId="1" fillId="6" borderId="2" xfId="0" applyNumberFormat="1" applyFont="1" applyFill="1" applyBorder="1" applyAlignment="1">
      <alignment horizontal="right" vertical="center"/>
    </xf>
    <xf numFmtId="0" fontId="12" fillId="2" borderId="3" xfId="0" applyFont="1" applyFill="1" applyBorder="1" applyAlignment="1">
      <alignment horizontal="left" vertical="center" indent="1"/>
    </xf>
    <xf numFmtId="164" fontId="12" fillId="2" borderId="3" xfId="0" applyNumberFormat="1" applyFont="1" applyFill="1" applyBorder="1" applyAlignment="1">
      <alignment horizontal="right" vertical="center"/>
    </xf>
    <xf numFmtId="0" fontId="13" fillId="7" borderId="2" xfId="0" applyFont="1" applyFill="1" applyBorder="1" applyAlignment="1">
      <alignment horizontal="center" vertical="center"/>
    </xf>
    <xf numFmtId="0" fontId="6" fillId="6" borderId="2" xfId="0" applyFont="1" applyFill="1" applyBorder="1" applyAlignment="1">
      <alignment horizontal="center" vertical="center"/>
    </xf>
    <xf numFmtId="0" fontId="13" fillId="8" borderId="2" xfId="0" applyFont="1" applyFill="1" applyBorder="1" applyAlignment="1">
      <alignment horizontal="center" vertical="center"/>
    </xf>
    <xf numFmtId="0" fontId="14" fillId="6" borderId="2" xfId="0" applyFont="1" applyFill="1" applyBorder="1" applyAlignment="1">
      <alignment horizontal="center" vertical="center"/>
    </xf>
    <xf numFmtId="164" fontId="15" fillId="9" borderId="4" xfId="0" applyNumberFormat="1" applyFont="1" applyFill="1" applyBorder="1" applyAlignment="1">
      <alignment horizontal="right" vertical="center"/>
    </xf>
  </cellXfs>
  <cellStyles count="1">
    <cellStyle name="Normal" xfId="0" builtinId="0"/>
  </cellStyles>
  <dxfs count="2">
    <dxf>
      <font>
        <b/>
        <color rgb="FF1F5B3F"/>
      </font>
      <fill>
        <patternFill>
          <bgColor rgb="FFE0F2E5"/>
        </patternFill>
      </fill>
      <border>
        <left style="thin">
          <color rgb="FFE5E5E5"/>
        </left>
        <right style="thin">
          <color rgb="FFE5E5E5"/>
        </right>
        <top style="thin">
          <color rgb="FFE5E5E5"/>
        </top>
        <bottom style="thin">
          <color rgb="FFE5E5E5"/>
        </bottom>
        <vertical/>
        <horizontal/>
      </border>
    </dxf>
    <dxf>
      <font>
        <b/>
        <color rgb="FF8B1A1F"/>
      </font>
      <fill>
        <patternFill>
          <bgColor rgb="FFFCE5E6"/>
        </patternFill>
      </fill>
      <border>
        <left style="thin">
          <color rgb="FFE5E5E5"/>
        </left>
        <right style="thin">
          <color rgb="FFE5E5E5"/>
        </right>
        <top style="thin">
          <color rgb="FFE5E5E5"/>
        </top>
        <bottom style="thin">
          <color rgb="FFE5E5E5"/>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7</xdr:col>
      <xdr:colOff>38100</xdr:colOff>
      <xdr:row>1</xdr:row>
      <xdr:rowOff>57150</xdr:rowOff>
    </xdr:from>
    <xdr:to>
      <xdr:col>9</xdr:col>
      <xdr:colOff>601974</xdr:colOff>
      <xdr:row>3</xdr:row>
      <xdr:rowOff>59203</xdr:rowOff>
    </xdr:to>
    <xdr:pic>
      <xdr:nvPicPr>
        <xdr:cNvPr id="2" name="Picture 1" descr="logo-full-white.png"/>
        <xdr:cNvPicPr>
          <a:picLocks noChangeAspect="1"/>
        </xdr:cNvPicPr>
      </xdr:nvPicPr>
      <xdr:blipFill>
        <a:blip xmlns:r="http://schemas.openxmlformats.org/officeDocument/2006/relationships" r:embed="rId1"/>
        <a:stretch>
          <a:fillRect/>
        </a:stretch>
      </xdr:blipFill>
      <xdr:spPr>
        <a:xfrm>
          <a:off x="5133975" y="285750"/>
          <a:ext cx="2202174" cy="649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38100</xdr:colOff>
      <xdr:row>0</xdr:row>
      <xdr:rowOff>38100</xdr:rowOff>
    </xdr:from>
    <xdr:to>
      <xdr:col>7</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7439025" y="38100"/>
          <a:ext cx="675794" cy="652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38100</xdr:colOff>
      <xdr:row>0</xdr:row>
      <xdr:rowOff>38100</xdr:rowOff>
    </xdr:from>
    <xdr:to>
      <xdr:col>3</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3648075" y="38100"/>
          <a:ext cx="675794" cy="6529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11</xdr:col>
      <xdr:colOff>38100</xdr:colOff>
      <xdr:row>0</xdr:row>
      <xdr:rowOff>38100</xdr:rowOff>
    </xdr:from>
    <xdr:to>
      <xdr:col>11</xdr:col>
      <xdr:colOff>713894</xdr:colOff>
      <xdr:row>2</xdr:row>
      <xdr:rowOff>319554</xdr:rowOff>
    </xdr:to>
    <xdr:pic>
      <xdr:nvPicPr>
        <xdr:cNvPr id="2" name="Picture 1" descr="logomark-white.png"/>
        <xdr:cNvPicPr>
          <a:picLocks noChangeAspect="1"/>
        </xdr:cNvPicPr>
      </xdr:nvPicPr>
      <xdr:blipFill>
        <a:blip xmlns:r="http://schemas.openxmlformats.org/officeDocument/2006/relationships" r:embed="rId1"/>
        <a:stretch>
          <a:fillRect/>
        </a:stretch>
      </xdr:blipFill>
      <xdr:spPr>
        <a:xfrm>
          <a:off x="8410575" y="38100"/>
          <a:ext cx="675794" cy="65292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bookings.cloud.microsoft/book/LyrosAccounting@lyros.com.au"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sheetPr>
    <tabColor rgb="FF3A9E6E"/>
  </sheetPr>
  <dimension ref="A1:M38"/>
  <sheetViews>
    <sheetView showGridLines="0" tabSelected="1" workbookViewId="0"/>
  </sheetViews>
  <sheetFormatPr defaultRowHeight="15"/>
  <cols>
    <col min="1" max="1" width="2.7109375" customWidth="1"/>
    <col min="2" max="12" width="12.28515625" customWidth="1"/>
    <col min="13" max="13" width="2.7109375" customWidth="1"/>
  </cols>
  <sheetData>
    <row r="1" spans="1:13" ht="18" customHeight="1">
      <c r="A1" s="1"/>
      <c r="B1" s="1"/>
      <c r="C1" s="1"/>
      <c r="D1" s="1"/>
      <c r="E1" s="1"/>
      <c r="F1" s="1"/>
      <c r="G1" s="1"/>
      <c r="H1" s="1"/>
      <c r="I1" s="1"/>
      <c r="J1" s="1"/>
      <c r="K1" s="1"/>
      <c r="L1" s="1"/>
      <c r="M1" s="1"/>
    </row>
    <row r="2" spans="1:13" ht="26" customHeight="1">
      <c r="A2" s="1"/>
      <c r="B2" s="1"/>
      <c r="C2" s="1"/>
      <c r="D2" s="1"/>
      <c r="E2" s="1"/>
      <c r="F2" s="1"/>
      <c r="G2" s="1"/>
      <c r="H2" s="1"/>
      <c r="I2" s="1"/>
      <c r="J2" s="1"/>
      <c r="K2" s="1"/>
      <c r="L2" s="1"/>
      <c r="M2" s="1"/>
    </row>
    <row r="3" spans="1:13" ht="26" customHeight="1">
      <c r="A3" s="1"/>
      <c r="B3" s="1"/>
      <c r="C3" s="1"/>
      <c r="D3" s="1"/>
      <c r="E3" s="1"/>
      <c r="F3" s="1"/>
      <c r="G3" s="1"/>
      <c r="H3" s="1"/>
      <c r="I3" s="1"/>
      <c r="J3" s="1"/>
      <c r="K3" s="1"/>
      <c r="L3" s="1"/>
      <c r="M3" s="1"/>
    </row>
    <row r="4" spans="1:13" ht="18" customHeight="1">
      <c r="A4" s="1"/>
      <c r="B4" s="1"/>
      <c r="C4" s="1"/>
      <c r="D4" s="1"/>
      <c r="E4" s="1"/>
      <c r="F4" s="1"/>
      <c r="G4" s="1"/>
      <c r="H4" s="1"/>
      <c r="I4" s="1"/>
      <c r="J4" s="1"/>
      <c r="K4" s="1"/>
      <c r="L4" s="1"/>
      <c r="M4" s="1"/>
    </row>
    <row r="5" spans="1:13" ht="4" customHeight="1">
      <c r="A5" s="2"/>
      <c r="B5" s="2"/>
      <c r="C5" s="2"/>
      <c r="D5" s="2"/>
      <c r="E5" s="2"/>
      <c r="F5" s="2"/>
      <c r="G5" s="2"/>
      <c r="H5" s="2"/>
      <c r="I5" s="2"/>
      <c r="J5" s="2"/>
      <c r="K5" s="2"/>
      <c r="L5" s="2"/>
      <c r="M5" s="2"/>
    </row>
    <row r="6" spans="1:13" ht="8" customHeight="1"/>
    <row r="8" spans="1:13" ht="18" customHeight="1">
      <c r="B8" s="3" t="s">
        <v>0</v>
      </c>
      <c r="M8" s="4"/>
    </row>
    <row r="9" spans="1:13" ht="36" customHeight="1">
      <c r="B9" s="5" t="s">
        <v>1</v>
      </c>
      <c r="C9" s="5"/>
      <c r="D9" s="5"/>
      <c r="E9" s="5"/>
      <c r="F9" s="5"/>
      <c r="G9" s="5"/>
      <c r="H9" s="5"/>
      <c r="I9" s="5"/>
      <c r="J9" s="5"/>
      <c r="K9" s="5"/>
      <c r="L9" s="5"/>
      <c r="M9" s="4"/>
    </row>
    <row r="10" spans="1:13">
      <c r="M10" s="4"/>
    </row>
    <row r="11" spans="1:13" ht="18" customHeight="1">
      <c r="B11" s="3" t="s">
        <v>2</v>
      </c>
      <c r="M11" s="4"/>
    </row>
    <row r="12" spans="1:13" ht="24" customHeight="1">
      <c r="B12" s="6" t="s">
        <v>3</v>
      </c>
      <c r="C12" s="7" t="s">
        <v>4</v>
      </c>
      <c r="D12" s="7"/>
      <c r="E12" s="7"/>
      <c r="F12" s="7"/>
      <c r="G12" s="7"/>
      <c r="H12" s="7"/>
      <c r="I12" s="7"/>
      <c r="J12" s="7"/>
      <c r="K12" s="7"/>
      <c r="L12" s="7"/>
      <c r="M12" s="4"/>
    </row>
    <row r="13" spans="1:13" ht="24" customHeight="1">
      <c r="B13" s="6" t="s">
        <v>5</v>
      </c>
      <c r="C13" s="7" t="s">
        <v>6</v>
      </c>
      <c r="D13" s="7"/>
      <c r="E13" s="7"/>
      <c r="F13" s="7"/>
      <c r="G13" s="7"/>
      <c r="H13" s="7"/>
      <c r="I13" s="7"/>
      <c r="J13" s="7"/>
      <c r="K13" s="7"/>
      <c r="L13" s="7"/>
      <c r="M13" s="4"/>
    </row>
    <row r="14" spans="1:13" ht="24" customHeight="1">
      <c r="B14" s="6" t="s">
        <v>7</v>
      </c>
      <c r="C14" s="7" t="s">
        <v>8</v>
      </c>
      <c r="D14" s="7"/>
      <c r="E14" s="7"/>
      <c r="F14" s="7"/>
      <c r="G14" s="7"/>
      <c r="H14" s="7"/>
      <c r="I14" s="7"/>
      <c r="J14" s="7"/>
      <c r="K14" s="7"/>
      <c r="L14" s="7"/>
      <c r="M14" s="4"/>
    </row>
    <row r="15" spans="1:13">
      <c r="M15" s="4"/>
    </row>
    <row r="16" spans="1:13" ht="18" customHeight="1">
      <c r="B16" s="3" t="s">
        <v>9</v>
      </c>
      <c r="M16" s="4"/>
    </row>
    <row r="17" spans="2:13" ht="24" customHeight="1">
      <c r="B17" s="7" t="s">
        <v>10</v>
      </c>
      <c r="C17" s="7"/>
      <c r="D17" s="7"/>
      <c r="E17" s="7"/>
      <c r="F17" s="7"/>
      <c r="G17" s="7"/>
      <c r="H17" s="7"/>
      <c r="I17" s="7"/>
      <c r="J17" s="7"/>
      <c r="K17" s="7"/>
      <c r="L17" s="7"/>
      <c r="M17" s="4"/>
    </row>
    <row r="18" spans="2:13">
      <c r="M18" s="4"/>
    </row>
    <row r="19" spans="2:13" ht="18" customHeight="1">
      <c r="B19" s="3" t="s">
        <v>11</v>
      </c>
      <c r="M19" s="4"/>
    </row>
    <row r="20" spans="2:13" ht="24" customHeight="1">
      <c r="B20" s="6" t="s">
        <v>12</v>
      </c>
      <c r="C20" s="6"/>
      <c r="D20" s="6"/>
      <c r="E20" s="6"/>
      <c r="F20" s="6"/>
      <c r="G20" s="6"/>
      <c r="H20" s="6"/>
      <c r="I20" s="6"/>
      <c r="J20" s="6"/>
      <c r="K20" s="6"/>
      <c r="L20" s="6"/>
      <c r="M20" s="4"/>
    </row>
    <row r="21" spans="2:13" ht="22" customHeight="1">
      <c r="B21" s="3" t="s">
        <v>13</v>
      </c>
      <c r="D21" s="8" t="s">
        <v>14</v>
      </c>
      <c r="E21" s="8"/>
      <c r="F21" s="8"/>
      <c r="G21" s="8"/>
      <c r="H21" s="8"/>
      <c r="I21" s="8"/>
      <c r="J21" s="8"/>
      <c r="K21" s="8"/>
      <c r="L21" s="8"/>
      <c r="M21" s="4"/>
    </row>
    <row r="22" spans="2:13" ht="22" customHeight="1">
      <c r="B22" s="3" t="s">
        <v>15</v>
      </c>
      <c r="D22" s="8" t="s">
        <v>16</v>
      </c>
      <c r="E22" s="8"/>
      <c r="F22" s="8"/>
      <c r="G22" s="8"/>
      <c r="H22" s="8"/>
      <c r="I22" s="8"/>
      <c r="J22" s="8"/>
      <c r="K22" s="8"/>
      <c r="L22" s="8"/>
      <c r="M22" s="4"/>
    </row>
    <row r="23" spans="2:13" ht="22" customHeight="1">
      <c r="B23" s="3" t="s">
        <v>17</v>
      </c>
      <c r="D23" s="8" t="s">
        <v>18</v>
      </c>
      <c r="E23" s="8"/>
      <c r="F23" s="8"/>
      <c r="G23" s="8"/>
      <c r="H23" s="8"/>
      <c r="I23" s="8"/>
      <c r="J23" s="8"/>
      <c r="K23" s="8"/>
      <c r="L23" s="8"/>
      <c r="M23" s="4"/>
    </row>
    <row r="24" spans="2:13">
      <c r="M24" s="4"/>
    </row>
    <row r="25" spans="2:13" ht="18" customHeight="1">
      <c r="B25" s="3" t="s">
        <v>19</v>
      </c>
      <c r="M25" s="4"/>
    </row>
    <row r="26" spans="2:13" ht="24" customHeight="1">
      <c r="B26" s="6" t="s">
        <v>20</v>
      </c>
      <c r="C26" s="6"/>
      <c r="D26" s="6"/>
      <c r="E26" s="6"/>
      <c r="F26" s="6"/>
      <c r="G26" s="6"/>
      <c r="H26" s="6"/>
      <c r="I26" s="6"/>
      <c r="J26" s="6"/>
      <c r="K26" s="6"/>
      <c r="L26" s="6"/>
      <c r="M26" s="4"/>
    </row>
    <row r="27" spans="2:13" ht="22" customHeight="1">
      <c r="B27" s="3" t="s">
        <v>21</v>
      </c>
      <c r="F27" s="8" t="s">
        <v>22</v>
      </c>
      <c r="G27" s="8"/>
      <c r="H27" s="8"/>
      <c r="I27" s="8"/>
      <c r="J27" s="8"/>
      <c r="K27" s="8"/>
      <c r="L27" s="8"/>
      <c r="M27" s="4"/>
    </row>
    <row r="28" spans="2:13" ht="22" customHeight="1">
      <c r="B28" s="3" t="s">
        <v>23</v>
      </c>
      <c r="F28" s="8" t="s">
        <v>22</v>
      </c>
      <c r="G28" s="8"/>
      <c r="H28" s="8"/>
      <c r="I28" s="8"/>
      <c r="J28" s="8"/>
      <c r="K28" s="8"/>
      <c r="L28" s="8"/>
      <c r="M28" s="4"/>
    </row>
    <row r="29" spans="2:13">
      <c r="M29" s="4"/>
    </row>
    <row r="30" spans="2:13" ht="18" customHeight="1">
      <c r="B30" s="3" t="s">
        <v>24</v>
      </c>
      <c r="C30" s="3"/>
      <c r="D30" s="3"/>
      <c r="E30" s="3"/>
      <c r="F30" s="3"/>
      <c r="G30" s="3"/>
      <c r="H30" s="3"/>
      <c r="I30" s="3"/>
      <c r="J30" s="3"/>
      <c r="K30" s="3"/>
      <c r="L30" s="3"/>
      <c r="M30" s="4"/>
    </row>
    <row r="31" spans="2:13" ht="24" customHeight="1">
      <c r="B31" s="7" t="s">
        <v>25</v>
      </c>
      <c r="C31" s="7"/>
      <c r="D31" s="7"/>
      <c r="E31" s="7"/>
      <c r="F31" s="7"/>
      <c r="G31" s="7"/>
      <c r="H31" s="7"/>
      <c r="I31" s="7"/>
      <c r="J31" s="7"/>
      <c r="K31" s="7"/>
      <c r="L31" s="7"/>
      <c r="M31" s="4"/>
    </row>
    <row r="32" spans="2:13" ht="18" customHeight="1">
      <c r="B32" s="3" t="s">
        <v>26</v>
      </c>
      <c r="C32" s="3"/>
      <c r="D32" s="3"/>
      <c r="E32" s="3"/>
      <c r="F32" s="3"/>
      <c r="G32" s="3"/>
      <c r="H32" s="3"/>
      <c r="I32" s="3"/>
      <c r="J32" s="3"/>
      <c r="K32" s="3"/>
      <c r="L32" s="3"/>
      <c r="M32" s="4"/>
    </row>
    <row r="33" spans="2:13" ht="38" customHeight="1">
      <c r="B33" s="7" t="s">
        <v>27</v>
      </c>
      <c r="C33" s="7"/>
      <c r="D33" s="7"/>
      <c r="E33" s="7"/>
      <c r="F33" s="7"/>
      <c r="G33" s="7"/>
      <c r="H33" s="7"/>
      <c r="I33" s="7"/>
      <c r="J33" s="7"/>
      <c r="K33" s="7"/>
      <c r="L33" s="7"/>
      <c r="M33" s="4"/>
    </row>
    <row r="34" spans="2:13" ht="18" customHeight="1">
      <c r="B34" s="3" t="s">
        <v>28</v>
      </c>
      <c r="C34" s="3"/>
      <c r="D34" s="3"/>
      <c r="E34" s="3"/>
      <c r="F34" s="3"/>
      <c r="G34" s="3"/>
      <c r="H34" s="3"/>
      <c r="I34" s="3"/>
      <c r="J34" s="3"/>
      <c r="K34" s="3"/>
      <c r="L34" s="3"/>
      <c r="M34" s="4"/>
    </row>
    <row r="35" spans="2:13" ht="34" customHeight="1">
      <c r="B35" s="9" t="s">
        <v>29</v>
      </c>
      <c r="C35" s="9"/>
      <c r="D35" s="9"/>
      <c r="E35" s="9"/>
      <c r="F35" s="9"/>
      <c r="G35" s="9"/>
      <c r="H35" s="9"/>
      <c r="I35" s="9"/>
      <c r="J35" s="9"/>
      <c r="K35" s="9"/>
      <c r="L35" s="9"/>
      <c r="M35" s="4"/>
    </row>
    <row r="36" spans="2:13">
      <c r="M36" s="4"/>
    </row>
    <row r="37" spans="2:13" ht="28" customHeight="1">
      <c r="B37" s="10" t="s">
        <v>30</v>
      </c>
      <c r="C37" s="10"/>
      <c r="D37" s="10"/>
      <c r="E37" s="10"/>
      <c r="F37" s="10"/>
      <c r="G37" s="10"/>
      <c r="H37" s="10"/>
      <c r="I37" s="10"/>
      <c r="J37" s="10"/>
      <c r="K37" s="10"/>
      <c r="L37" s="10"/>
      <c r="M37" s="4"/>
    </row>
    <row r="38" spans="2:13" ht="28" customHeight="1">
      <c r="B38" s="10"/>
      <c r="C38" s="10"/>
      <c r="D38" s="10"/>
      <c r="E38" s="10"/>
      <c r="F38" s="10"/>
      <c r="G38" s="10"/>
      <c r="H38" s="10"/>
      <c r="I38" s="10"/>
      <c r="J38" s="10"/>
      <c r="K38" s="10"/>
      <c r="L38" s="10"/>
      <c r="M38" s="4"/>
    </row>
  </sheetData>
  <mergeCells count="19">
    <mergeCell ref="B9:L9"/>
    <mergeCell ref="C12:L12"/>
    <mergeCell ref="C13:L13"/>
    <mergeCell ref="C14:L14"/>
    <mergeCell ref="B17:L17"/>
    <mergeCell ref="B20:L20"/>
    <mergeCell ref="D21:L21"/>
    <mergeCell ref="D22:L22"/>
    <mergeCell ref="D23:L23"/>
    <mergeCell ref="B26:L26"/>
    <mergeCell ref="F27:L27"/>
    <mergeCell ref="F28:L28"/>
    <mergeCell ref="B30:L30"/>
    <mergeCell ref="B31:L31"/>
    <mergeCell ref="B32:L32"/>
    <mergeCell ref="B33:L33"/>
    <mergeCell ref="B34:L34"/>
    <mergeCell ref="B35:L35"/>
    <mergeCell ref="B37:L38"/>
  </mergeCells>
  <hyperlinks>
    <hyperlink ref="B37"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sheetPr>
    <tabColor rgb="FF3A9E6E"/>
    <pageSetUpPr fitToPage="1"/>
  </sheetPr>
  <dimension ref="A1:I33"/>
  <sheetViews>
    <sheetView showGridLines="0" workbookViewId="0"/>
  </sheetViews>
  <sheetFormatPr defaultRowHeight="15"/>
  <cols>
    <col min="1" max="1" width="2.7109375" customWidth="1"/>
    <col min="2" max="2" width="8.7109375" customWidth="1"/>
    <col min="3" max="3" width="32.7109375" customWidth="1"/>
    <col min="4" max="8" width="16.7109375" customWidth="1"/>
    <col min="9" max="9" width="2.7109375" customWidth="1"/>
  </cols>
  <sheetData>
    <row r="1" spans="1:9" ht="14" customHeight="1">
      <c r="A1" s="1"/>
      <c r="B1" s="1"/>
      <c r="C1" s="1"/>
      <c r="D1" s="1"/>
      <c r="E1" s="1"/>
      <c r="F1" s="1"/>
      <c r="G1" s="1"/>
      <c r="H1" s="1"/>
      <c r="I1" s="1"/>
    </row>
    <row r="2" spans="1:9" ht="16" customHeight="1">
      <c r="A2" s="1"/>
      <c r="B2" s="11" t="s">
        <v>31</v>
      </c>
      <c r="C2" s="11"/>
      <c r="D2" s="11"/>
      <c r="E2" s="11"/>
      <c r="F2" s="11"/>
      <c r="G2" s="11"/>
      <c r="H2" s="1"/>
      <c r="I2" s="1"/>
    </row>
    <row r="3" spans="1:9" ht="26" customHeight="1">
      <c r="A3" s="1"/>
      <c r="B3" s="12" t="s">
        <v>32</v>
      </c>
      <c r="C3" s="12"/>
      <c r="D3" s="12"/>
      <c r="E3" s="12"/>
      <c r="F3" s="12"/>
      <c r="G3" s="12"/>
      <c r="H3" s="1"/>
      <c r="I3" s="1"/>
    </row>
    <row r="4" spans="1:9" ht="4" customHeight="1">
      <c r="A4" s="2"/>
      <c r="B4" s="2"/>
      <c r="C4" s="2"/>
      <c r="D4" s="2"/>
      <c r="E4" s="2"/>
      <c r="F4" s="2"/>
      <c r="G4" s="2"/>
      <c r="H4" s="2"/>
      <c r="I4" s="2"/>
    </row>
    <row r="5" spans="1:9" ht="64" customHeight="1">
      <c r="B5" s="6" t="s">
        <v>33</v>
      </c>
      <c r="C5" s="6"/>
      <c r="D5" s="6"/>
      <c r="E5" s="6"/>
      <c r="F5" s="6"/>
      <c r="G5" s="6"/>
      <c r="H5" s="6"/>
    </row>
    <row r="7" spans="1:9" ht="14" customHeight="1">
      <c r="B7" s="3" t="s">
        <v>34</v>
      </c>
    </row>
    <row r="8" spans="1:9" ht="26" customHeight="1">
      <c r="B8" s="13" t="s">
        <v>35</v>
      </c>
    </row>
    <row r="9" spans="1:9" ht="26" customHeight="1">
      <c r="B9" s="14" t="s">
        <v>36</v>
      </c>
      <c r="C9" s="15" t="s">
        <v>37</v>
      </c>
      <c r="D9" s="15" t="s">
        <v>38</v>
      </c>
      <c r="E9" s="15" t="s">
        <v>39</v>
      </c>
      <c r="F9" s="15" t="s">
        <v>40</v>
      </c>
      <c r="G9" s="15" t="s">
        <v>41</v>
      </c>
      <c r="H9" s="15" t="s">
        <v>42</v>
      </c>
      <c r="I9" s="15" t="s">
        <v>43</v>
      </c>
    </row>
    <row r="10" spans="1:9" ht="22" customHeight="1">
      <c r="B10" s="16">
        <v>1</v>
      </c>
      <c r="C10" s="16">
        <f>INDEX('Data'!$B$9:$B$23,MATCH(LARGE('Data'!$C$9:$C$23,1),'Data'!$C$9:$C$23,0))</f>
        <v>0</v>
      </c>
      <c r="D10" s="17">
        <f>LARGE('Data'!$C$9:$C$23,1)</f>
        <v>0</v>
      </c>
      <c r="E10" s="17">
        <f>INDEX('Data'!$D$9:$D$23,MATCH(LARGE('Data'!$C$9:$C$23,1),'Data'!$C$9:$C$23,0))</f>
        <v>0</v>
      </c>
      <c r="F10" s="17">
        <f>D10-E10</f>
        <v>0</v>
      </c>
      <c r="G10" s="18">
        <f>IFERROR((D10-E10)/ABS(E10),0)</f>
        <v>0</v>
      </c>
      <c r="H10" s="18">
        <f>IFERROR(D10/'Data'!$C$24,0)</f>
        <v>0</v>
      </c>
      <c r="I10" s="18">
        <f>H10</f>
        <v>0</v>
      </c>
    </row>
    <row r="11" spans="1:9" ht="22" customHeight="1">
      <c r="B11" s="19">
        <v>2</v>
      </c>
      <c r="C11" s="19">
        <f>INDEX('Data'!$B$9:$B$23,MATCH(LARGE('Data'!$C$9:$C$23,2),'Data'!$C$9:$C$23,0))</f>
        <v>0</v>
      </c>
      <c r="D11" s="20">
        <f>LARGE('Data'!$C$9:$C$23,2)</f>
        <v>0</v>
      </c>
      <c r="E11" s="20">
        <f>INDEX('Data'!$D$9:$D$23,MATCH(LARGE('Data'!$C$9:$C$23,2),'Data'!$C$9:$C$23,0))</f>
        <v>0</v>
      </c>
      <c r="F11" s="20">
        <f>D11-E11</f>
        <v>0</v>
      </c>
      <c r="G11" s="21">
        <f>IFERROR((D11-E11)/ABS(E11),0)</f>
        <v>0</v>
      </c>
      <c r="H11" s="21">
        <f>IFERROR(D11/'Data'!$C$24,0)</f>
        <v>0</v>
      </c>
      <c r="I11" s="21">
        <f>I10+H11</f>
        <v>0</v>
      </c>
    </row>
    <row r="12" spans="1:9" ht="22" customHeight="1">
      <c r="B12" s="16">
        <v>3</v>
      </c>
      <c r="C12" s="16">
        <f>INDEX('Data'!$B$9:$B$23,MATCH(LARGE('Data'!$C$9:$C$23,3),'Data'!$C$9:$C$23,0))</f>
        <v>0</v>
      </c>
      <c r="D12" s="17">
        <f>LARGE('Data'!$C$9:$C$23,3)</f>
        <v>0</v>
      </c>
      <c r="E12" s="17">
        <f>INDEX('Data'!$D$9:$D$23,MATCH(LARGE('Data'!$C$9:$C$23,3),'Data'!$C$9:$C$23,0))</f>
        <v>0</v>
      </c>
      <c r="F12" s="17">
        <f>D12-E12</f>
        <v>0</v>
      </c>
      <c r="G12" s="18">
        <f>IFERROR((D12-E12)/ABS(E12),0)</f>
        <v>0</v>
      </c>
      <c r="H12" s="18">
        <f>IFERROR(D12/'Data'!$C$24,0)</f>
        <v>0</v>
      </c>
      <c r="I12" s="18">
        <f>I11+H12</f>
        <v>0</v>
      </c>
    </row>
    <row r="13" spans="1:9" ht="22" customHeight="1">
      <c r="B13" s="19">
        <v>4</v>
      </c>
      <c r="C13" s="19">
        <f>INDEX('Data'!$B$9:$B$23,MATCH(LARGE('Data'!$C$9:$C$23,4),'Data'!$C$9:$C$23,0))</f>
        <v>0</v>
      </c>
      <c r="D13" s="20">
        <f>LARGE('Data'!$C$9:$C$23,4)</f>
        <v>0</v>
      </c>
      <c r="E13" s="20">
        <f>INDEX('Data'!$D$9:$D$23,MATCH(LARGE('Data'!$C$9:$C$23,4),'Data'!$C$9:$C$23,0))</f>
        <v>0</v>
      </c>
      <c r="F13" s="20">
        <f>D13-E13</f>
        <v>0</v>
      </c>
      <c r="G13" s="21">
        <f>IFERROR((D13-E13)/ABS(E13),0)</f>
        <v>0</v>
      </c>
      <c r="H13" s="21">
        <f>IFERROR(D13/'Data'!$C$24,0)</f>
        <v>0</v>
      </c>
      <c r="I13" s="21">
        <f>I12+H13</f>
        <v>0</v>
      </c>
    </row>
    <row r="14" spans="1:9" ht="22" customHeight="1">
      <c r="B14" s="16">
        <v>5</v>
      </c>
      <c r="C14" s="16">
        <f>INDEX('Data'!$B$9:$B$23,MATCH(LARGE('Data'!$C$9:$C$23,5),'Data'!$C$9:$C$23,0))</f>
        <v>0</v>
      </c>
      <c r="D14" s="17">
        <f>LARGE('Data'!$C$9:$C$23,5)</f>
        <v>0</v>
      </c>
      <c r="E14" s="17">
        <f>INDEX('Data'!$D$9:$D$23,MATCH(LARGE('Data'!$C$9:$C$23,5),'Data'!$C$9:$C$23,0))</f>
        <v>0</v>
      </c>
      <c r="F14" s="17">
        <f>D14-E14</f>
        <v>0</v>
      </c>
      <c r="G14" s="18">
        <f>IFERROR((D14-E14)/ABS(E14),0)</f>
        <v>0</v>
      </c>
      <c r="H14" s="18">
        <f>IFERROR(D14/'Data'!$C$24,0)</f>
        <v>0</v>
      </c>
      <c r="I14" s="18">
        <f>I13+H14</f>
        <v>0</v>
      </c>
    </row>
    <row r="15" spans="1:9" ht="22" customHeight="1">
      <c r="B15" s="19">
        <v>6</v>
      </c>
      <c r="C15" s="19">
        <f>INDEX('Data'!$B$9:$B$23,MATCH(LARGE('Data'!$C$9:$C$23,6),'Data'!$C$9:$C$23,0))</f>
        <v>0</v>
      </c>
      <c r="D15" s="20">
        <f>LARGE('Data'!$C$9:$C$23,6)</f>
        <v>0</v>
      </c>
      <c r="E15" s="20">
        <f>INDEX('Data'!$D$9:$D$23,MATCH(LARGE('Data'!$C$9:$C$23,6),'Data'!$C$9:$C$23,0))</f>
        <v>0</v>
      </c>
      <c r="F15" s="20">
        <f>D15-E15</f>
        <v>0</v>
      </c>
      <c r="G15" s="21">
        <f>IFERROR((D15-E15)/ABS(E15),0)</f>
        <v>0</v>
      </c>
      <c r="H15" s="21">
        <f>IFERROR(D15/'Data'!$C$24,0)</f>
        <v>0</v>
      </c>
      <c r="I15" s="21">
        <f>I14+H15</f>
        <v>0</v>
      </c>
    </row>
    <row r="16" spans="1:9" ht="22" customHeight="1">
      <c r="B16" s="16">
        <v>7</v>
      </c>
      <c r="C16" s="16">
        <f>INDEX('Data'!$B$9:$B$23,MATCH(LARGE('Data'!$C$9:$C$23,7),'Data'!$C$9:$C$23,0))</f>
        <v>0</v>
      </c>
      <c r="D16" s="17">
        <f>LARGE('Data'!$C$9:$C$23,7)</f>
        <v>0</v>
      </c>
      <c r="E16" s="17">
        <f>INDEX('Data'!$D$9:$D$23,MATCH(LARGE('Data'!$C$9:$C$23,7),'Data'!$C$9:$C$23,0))</f>
        <v>0</v>
      </c>
      <c r="F16" s="17">
        <f>D16-E16</f>
        <v>0</v>
      </c>
      <c r="G16" s="18">
        <f>IFERROR((D16-E16)/ABS(E16),0)</f>
        <v>0</v>
      </c>
      <c r="H16" s="18">
        <f>IFERROR(D16/'Data'!$C$24,0)</f>
        <v>0</v>
      </c>
      <c r="I16" s="18">
        <f>I15+H16</f>
        <v>0</v>
      </c>
    </row>
    <row r="17" spans="2:9" ht="22" customHeight="1">
      <c r="B17" s="19">
        <v>8</v>
      </c>
      <c r="C17" s="19">
        <f>INDEX('Data'!$B$9:$B$23,MATCH(LARGE('Data'!$C$9:$C$23,8),'Data'!$C$9:$C$23,0))</f>
        <v>0</v>
      </c>
      <c r="D17" s="20">
        <f>LARGE('Data'!$C$9:$C$23,8)</f>
        <v>0</v>
      </c>
      <c r="E17" s="20">
        <f>INDEX('Data'!$D$9:$D$23,MATCH(LARGE('Data'!$C$9:$C$23,8),'Data'!$C$9:$C$23,0))</f>
        <v>0</v>
      </c>
      <c r="F17" s="20">
        <f>D17-E17</f>
        <v>0</v>
      </c>
      <c r="G17" s="21">
        <f>IFERROR((D17-E17)/ABS(E17),0)</f>
        <v>0</v>
      </c>
      <c r="H17" s="21">
        <f>IFERROR(D17/'Data'!$C$24,0)</f>
        <v>0</v>
      </c>
      <c r="I17" s="21">
        <f>I16+H17</f>
        <v>0</v>
      </c>
    </row>
    <row r="18" spans="2:9" ht="22" customHeight="1">
      <c r="B18" s="16">
        <v>9</v>
      </c>
      <c r="C18" s="16">
        <f>INDEX('Data'!$B$9:$B$23,MATCH(LARGE('Data'!$C$9:$C$23,9),'Data'!$C$9:$C$23,0))</f>
        <v>0</v>
      </c>
      <c r="D18" s="17">
        <f>LARGE('Data'!$C$9:$C$23,9)</f>
        <v>0</v>
      </c>
      <c r="E18" s="17">
        <f>INDEX('Data'!$D$9:$D$23,MATCH(LARGE('Data'!$C$9:$C$23,9),'Data'!$C$9:$C$23,0))</f>
        <v>0</v>
      </c>
      <c r="F18" s="17">
        <f>D18-E18</f>
        <v>0</v>
      </c>
      <c r="G18" s="18">
        <f>IFERROR((D18-E18)/ABS(E18),0)</f>
        <v>0</v>
      </c>
      <c r="H18" s="18">
        <f>IFERROR(D18/'Data'!$C$24,0)</f>
        <v>0</v>
      </c>
      <c r="I18" s="18">
        <f>I17+H18</f>
        <v>0</v>
      </c>
    </row>
    <row r="19" spans="2:9" ht="22" customHeight="1">
      <c r="B19" s="19">
        <v>10</v>
      </c>
      <c r="C19" s="19">
        <f>INDEX('Data'!$B$9:$B$23,MATCH(LARGE('Data'!$C$9:$C$23,10),'Data'!$C$9:$C$23,0))</f>
        <v>0</v>
      </c>
      <c r="D19" s="20">
        <f>LARGE('Data'!$C$9:$C$23,10)</f>
        <v>0</v>
      </c>
      <c r="E19" s="20">
        <f>INDEX('Data'!$D$9:$D$23,MATCH(LARGE('Data'!$C$9:$C$23,10),'Data'!$C$9:$C$23,0))</f>
        <v>0</v>
      </c>
      <c r="F19" s="20">
        <f>D19-E19</f>
        <v>0</v>
      </c>
      <c r="G19" s="21">
        <f>IFERROR((D19-E19)/ABS(E19),0)</f>
        <v>0</v>
      </c>
      <c r="H19" s="21">
        <f>IFERROR(D19/'Data'!$C$24,0)</f>
        <v>0</v>
      </c>
      <c r="I19" s="21">
        <f>I18+H19</f>
        <v>0</v>
      </c>
    </row>
    <row r="20" spans="2:9" ht="22" customHeight="1">
      <c r="B20" s="16">
        <v>11</v>
      </c>
      <c r="C20" s="16">
        <f>INDEX('Data'!$B$9:$B$23,MATCH(LARGE('Data'!$C$9:$C$23,11),'Data'!$C$9:$C$23,0))</f>
        <v>0</v>
      </c>
      <c r="D20" s="17">
        <f>LARGE('Data'!$C$9:$C$23,11)</f>
        <v>0</v>
      </c>
      <c r="E20" s="17">
        <f>INDEX('Data'!$D$9:$D$23,MATCH(LARGE('Data'!$C$9:$C$23,11),'Data'!$C$9:$C$23,0))</f>
        <v>0</v>
      </c>
      <c r="F20" s="17">
        <f>D20-E20</f>
        <v>0</v>
      </c>
      <c r="G20" s="18">
        <f>IFERROR((D20-E20)/ABS(E20),0)</f>
        <v>0</v>
      </c>
      <c r="H20" s="18">
        <f>IFERROR(D20/'Data'!$C$24,0)</f>
        <v>0</v>
      </c>
      <c r="I20" s="18">
        <f>I19+H20</f>
        <v>0</v>
      </c>
    </row>
    <row r="21" spans="2:9" ht="22" customHeight="1">
      <c r="B21" s="19">
        <v>12</v>
      </c>
      <c r="C21" s="19">
        <f>INDEX('Data'!$B$9:$B$23,MATCH(LARGE('Data'!$C$9:$C$23,12),'Data'!$C$9:$C$23,0))</f>
        <v>0</v>
      </c>
      <c r="D21" s="20">
        <f>LARGE('Data'!$C$9:$C$23,12)</f>
        <v>0</v>
      </c>
      <c r="E21" s="20">
        <f>INDEX('Data'!$D$9:$D$23,MATCH(LARGE('Data'!$C$9:$C$23,12),'Data'!$C$9:$C$23,0))</f>
        <v>0</v>
      </c>
      <c r="F21" s="20">
        <f>D21-E21</f>
        <v>0</v>
      </c>
      <c r="G21" s="21">
        <f>IFERROR((D21-E21)/ABS(E21),0)</f>
        <v>0</v>
      </c>
      <c r="H21" s="21">
        <f>IFERROR(D21/'Data'!$C$24,0)</f>
        <v>0</v>
      </c>
      <c r="I21" s="21">
        <f>I20+H21</f>
        <v>0</v>
      </c>
    </row>
    <row r="22" spans="2:9" ht="22" customHeight="1">
      <c r="B22" s="16">
        <v>13</v>
      </c>
      <c r="C22" s="16">
        <f>INDEX('Data'!$B$9:$B$23,MATCH(LARGE('Data'!$C$9:$C$23,13),'Data'!$C$9:$C$23,0))</f>
        <v>0</v>
      </c>
      <c r="D22" s="17">
        <f>LARGE('Data'!$C$9:$C$23,13)</f>
        <v>0</v>
      </c>
      <c r="E22" s="17">
        <f>INDEX('Data'!$D$9:$D$23,MATCH(LARGE('Data'!$C$9:$C$23,13),'Data'!$C$9:$C$23,0))</f>
        <v>0</v>
      </c>
      <c r="F22" s="17">
        <f>D22-E22</f>
        <v>0</v>
      </c>
      <c r="G22" s="18">
        <f>IFERROR((D22-E22)/ABS(E22),0)</f>
        <v>0</v>
      </c>
      <c r="H22" s="18">
        <f>IFERROR(D22/'Data'!$C$24,0)</f>
        <v>0</v>
      </c>
      <c r="I22" s="18">
        <f>I21+H22</f>
        <v>0</v>
      </c>
    </row>
    <row r="23" spans="2:9" ht="22" customHeight="1">
      <c r="B23" s="19">
        <v>14</v>
      </c>
      <c r="C23" s="19">
        <f>INDEX('Data'!$B$9:$B$23,MATCH(LARGE('Data'!$C$9:$C$23,14),'Data'!$C$9:$C$23,0))</f>
        <v>0</v>
      </c>
      <c r="D23" s="20">
        <f>LARGE('Data'!$C$9:$C$23,14)</f>
        <v>0</v>
      </c>
      <c r="E23" s="20">
        <f>INDEX('Data'!$D$9:$D$23,MATCH(LARGE('Data'!$C$9:$C$23,14),'Data'!$C$9:$C$23,0))</f>
        <v>0</v>
      </c>
      <c r="F23" s="20">
        <f>D23-E23</f>
        <v>0</v>
      </c>
      <c r="G23" s="21">
        <f>IFERROR((D23-E23)/ABS(E23),0)</f>
        <v>0</v>
      </c>
      <c r="H23" s="21">
        <f>IFERROR(D23/'Data'!$C$24,0)</f>
        <v>0</v>
      </c>
      <c r="I23" s="21">
        <f>I22+H23</f>
        <v>0</v>
      </c>
    </row>
    <row r="24" spans="2:9" ht="22" customHeight="1">
      <c r="B24" s="16">
        <v>15</v>
      </c>
      <c r="C24" s="16">
        <f>INDEX('Data'!$B$9:$B$23,MATCH(LARGE('Data'!$C$9:$C$23,15),'Data'!$C$9:$C$23,0))</f>
        <v>0</v>
      </c>
      <c r="D24" s="17">
        <f>LARGE('Data'!$C$9:$C$23,15)</f>
        <v>0</v>
      </c>
      <c r="E24" s="17">
        <f>INDEX('Data'!$D$9:$D$23,MATCH(LARGE('Data'!$C$9:$C$23,15),'Data'!$C$9:$C$23,0))</f>
        <v>0</v>
      </c>
      <c r="F24" s="17">
        <f>D24-E24</f>
        <v>0</v>
      </c>
      <c r="G24" s="18">
        <f>IFERROR((D24-E24)/ABS(E24),0)</f>
        <v>0</v>
      </c>
      <c r="H24" s="18">
        <f>IFERROR(D24/'Data'!$C$24,0)</f>
        <v>0</v>
      </c>
      <c r="I24" s="18">
        <f>I23+H24</f>
        <v>0</v>
      </c>
    </row>
    <row r="25" spans="2:9" ht="24" customHeight="1">
      <c r="B25" s="22" t="s">
        <v>44</v>
      </c>
      <c r="C25" s="23"/>
      <c r="D25" s="23">
        <f>SUM(D10:D24)</f>
        <v>0</v>
      </c>
      <c r="E25" s="23">
        <f>SUM(E10:E24)</f>
        <v>0</v>
      </c>
      <c r="F25" s="23">
        <f>SUM(F10:F24)</f>
        <v>0</v>
      </c>
      <c r="G25" s="23"/>
      <c r="H25" s="23"/>
      <c r="I25" s="23"/>
    </row>
    <row r="27" spans="2:9" ht="18" customHeight="1">
      <c r="B27" s="8" t="s">
        <v>45</v>
      </c>
      <c r="C27" s="24" t="s">
        <v>46</v>
      </c>
      <c r="D27" s="25" t="s">
        <v>47</v>
      </c>
      <c r="E27" s="26" t="s">
        <v>48</v>
      </c>
      <c r="F27" s="8" t="s">
        <v>49</v>
      </c>
    </row>
    <row r="29" spans="2:9" ht="14" customHeight="1">
      <c r="B29" s="3" t="s">
        <v>50</v>
      </c>
    </row>
    <row r="30" spans="2:9" ht="26" customHeight="1">
      <c r="B30" s="13" t="s">
        <v>51</v>
      </c>
    </row>
    <row r="31" spans="2:9" ht="26" customHeight="1">
      <c r="B31" s="14" t="s">
        <v>52</v>
      </c>
      <c r="C31" s="15" t="s">
        <v>53</v>
      </c>
      <c r="D31" s="15" t="s">
        <v>54</v>
      </c>
      <c r="E31" s="15" t="s">
        <v>55</v>
      </c>
      <c r="F31" s="15" t="s">
        <v>56</v>
      </c>
    </row>
    <row r="32" spans="2:9" ht="22" customHeight="1">
      <c r="B32" s="16" t="s">
        <v>57</v>
      </c>
      <c r="C32" s="17">
        <f>SUM(D10:D24)</f>
        <v>0</v>
      </c>
      <c r="D32" s="17">
        <f>'Data'!C24</f>
        <v>0</v>
      </c>
      <c r="E32" s="17">
        <f>C32-D32</f>
        <v>0</v>
      </c>
      <c r="F32" s="27">
        <f>IF(ABS(C32-D32)&lt;0.5,"OK","FLAG")</f>
        <v>0</v>
      </c>
    </row>
    <row r="33" spans="2:6" ht="22" customHeight="1">
      <c r="B33" s="19" t="s">
        <v>58</v>
      </c>
      <c r="C33" s="21">
        <f>I24</f>
        <v>0</v>
      </c>
      <c r="D33" s="21">
        <f>1</f>
        <v>0</v>
      </c>
      <c r="E33" s="21">
        <f>C33-D33</f>
        <v>0</v>
      </c>
      <c r="F33" s="27">
        <f>IF(ABS(C33-D33)&lt;0.0001,"OK","FLAG")</f>
        <v>0</v>
      </c>
    </row>
  </sheetData>
  <mergeCells count="3">
    <mergeCell ref="B2:G2"/>
    <mergeCell ref="B3:G3"/>
    <mergeCell ref="B5:H5"/>
  </mergeCells>
  <conditionalFormatting sqref="F32:F33">
    <cfRule type="containsText" dxfId="0" priority="2" operator="containsText" text="OK">
      <formula>NOT(ISERROR(SEARCH("OK",F32)))</formula>
    </cfRule>
    <cfRule type="containsText" dxfId="1" priority="3" operator="containsText" text="FLAG">
      <formula>NOT(ISERROR(SEARCH("FLAG",F32)))</formula>
    </cfRule>
  </conditionalFormatting>
  <conditionalFormatting sqref="G10:G24">
    <cfRule type="colorScale" priority="1">
      <colorScale>
        <cfvo type="min" val="0"/>
        <cfvo type="percentile" val="50"/>
        <cfvo type="max" val="0"/>
        <color rgb="FFFCE5E6"/>
        <color rgb="FFFFFFFF"/>
        <color rgb="FFE0F2E5"/>
      </colorScale>
    </cfRule>
  </conditionalFormatting>
  <printOptions horizontalCentered="1"/>
  <pageMargins left="0.4" right="0.4" top="0.5" bottom="0.6" header="0.2" footer="0.3"/>
  <pageSetup paperSize="9" fitToHeight="0" orientation="landscape"/>
  <headerFooter>
    <oddHeader>&amp;L&amp;"Arial"&amp;8&amp;K707070Lyros Accounting&amp;C&amp;"Arial"&amp;8&amp;K707070Ranking&amp;R&amp;"Arial"&amp;8&amp;K707070Page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3.xml><?xml version="1.0" encoding="utf-8"?>
<worksheet xmlns="http://schemas.openxmlformats.org/spreadsheetml/2006/main" xmlns:r="http://schemas.openxmlformats.org/officeDocument/2006/relationships">
  <sheetPr>
    <tabColor rgb="FFF5A524"/>
    <pageSetUpPr fitToPage="1"/>
  </sheetPr>
  <dimension ref="A1:E24"/>
  <sheetViews>
    <sheetView showGridLines="0" workbookViewId="0"/>
  </sheetViews>
  <sheetFormatPr defaultRowHeight="15"/>
  <cols>
    <col min="1" max="1" width="2.7109375" customWidth="1"/>
    <col min="2" max="2" width="32.7109375" customWidth="1"/>
    <col min="3" max="4" width="18.7109375" customWidth="1"/>
    <col min="5" max="5" width="2.7109375" customWidth="1"/>
  </cols>
  <sheetData>
    <row r="1" spans="1:5" ht="14" customHeight="1">
      <c r="A1" s="1"/>
      <c r="B1" s="1"/>
      <c r="C1" s="1"/>
      <c r="D1" s="1"/>
      <c r="E1" s="1"/>
    </row>
    <row r="2" spans="1:5" ht="16" customHeight="1">
      <c r="A2" s="1"/>
      <c r="B2" s="11" t="s">
        <v>59</v>
      </c>
      <c r="C2" s="11"/>
      <c r="D2" s="1"/>
      <c r="E2" s="1"/>
    </row>
    <row r="3" spans="1:5" ht="26" customHeight="1">
      <c r="A3" s="1"/>
      <c r="B3" s="12" t="s">
        <v>60</v>
      </c>
      <c r="C3" s="12"/>
      <c r="D3" s="1"/>
      <c r="E3" s="1"/>
    </row>
    <row r="4" spans="1:5" ht="4" customHeight="1">
      <c r="A4" s="2"/>
      <c r="B4" s="2"/>
      <c r="C4" s="2"/>
      <c r="D4" s="2"/>
      <c r="E4" s="2"/>
    </row>
    <row r="5" spans="1:5" ht="48" customHeight="1">
      <c r="B5" s="6" t="s">
        <v>61</v>
      </c>
      <c r="C5" s="6"/>
      <c r="D5" s="6"/>
    </row>
    <row r="7" spans="1:5" ht="14" customHeight="1">
      <c r="B7" s="3" t="s">
        <v>62</v>
      </c>
    </row>
    <row r="8" spans="1:5" ht="26" customHeight="1">
      <c r="B8" s="14" t="s">
        <v>37</v>
      </c>
      <c r="C8" s="15" t="s">
        <v>64</v>
      </c>
      <c r="D8" s="15" t="s">
        <v>65</v>
      </c>
    </row>
    <row r="9" spans="1:5" ht="22" customHeight="1">
      <c r="B9" s="16" t="s">
        <v>66</v>
      </c>
      <c r="C9" s="28">
        <v>61845</v>
      </c>
      <c r="D9" s="28">
        <v>58376</v>
      </c>
    </row>
    <row r="10" spans="1:5" ht="22" customHeight="1">
      <c r="B10" s="19" t="s">
        <v>67</v>
      </c>
      <c r="C10" s="28">
        <v>364446</v>
      </c>
      <c r="D10" s="28">
        <v>295917</v>
      </c>
    </row>
    <row r="11" spans="1:5" ht="22" customHeight="1">
      <c r="B11" s="16" t="s">
        <v>68</v>
      </c>
      <c r="C11" s="28">
        <v>71003</v>
      </c>
      <c r="D11" s="28">
        <v>58100</v>
      </c>
    </row>
    <row r="12" spans="1:5" ht="22" customHeight="1">
      <c r="B12" s="19" t="s">
        <v>69</v>
      </c>
      <c r="C12" s="28">
        <v>77773</v>
      </c>
      <c r="D12" s="28">
        <v>77257</v>
      </c>
    </row>
    <row r="13" spans="1:5" ht="22" customHeight="1">
      <c r="B13" s="16" t="s">
        <v>70</v>
      </c>
      <c r="C13" s="28">
        <v>284714</v>
      </c>
      <c r="D13" s="28">
        <v>328987</v>
      </c>
    </row>
    <row r="14" spans="1:5" ht="22" customHeight="1">
      <c r="B14" s="19" t="s">
        <v>71</v>
      </c>
      <c r="C14" s="28">
        <v>313254</v>
      </c>
      <c r="D14" s="28">
        <v>281501</v>
      </c>
    </row>
    <row r="15" spans="1:5" ht="22" customHeight="1">
      <c r="B15" s="16" t="s">
        <v>72</v>
      </c>
      <c r="C15" s="28">
        <v>298666</v>
      </c>
      <c r="D15" s="28">
        <v>235736</v>
      </c>
    </row>
    <row r="16" spans="1:5" ht="22" customHeight="1">
      <c r="B16" s="19" t="s">
        <v>73</v>
      </c>
      <c r="C16" s="28">
        <v>217356</v>
      </c>
      <c r="D16" s="28">
        <v>205872</v>
      </c>
    </row>
    <row r="17" spans="2:4" ht="22" customHeight="1">
      <c r="B17" s="16" t="s">
        <v>74</v>
      </c>
      <c r="C17" s="28">
        <v>378913</v>
      </c>
      <c r="D17" s="28">
        <v>407294</v>
      </c>
    </row>
    <row r="18" spans="2:4" ht="22" customHeight="1">
      <c r="B18" s="19" t="s">
        <v>75</v>
      </c>
      <c r="C18" s="28">
        <v>408184</v>
      </c>
      <c r="D18" s="28">
        <v>437122</v>
      </c>
    </row>
    <row r="19" spans="2:4" ht="22" customHeight="1">
      <c r="B19" s="16" t="s">
        <v>76</v>
      </c>
      <c r="C19" s="28">
        <v>74002</v>
      </c>
      <c r="D19" s="28">
        <v>87302</v>
      </c>
    </row>
    <row r="20" spans="2:4" ht="22" customHeight="1">
      <c r="B20" s="19" t="s">
        <v>77</v>
      </c>
      <c r="C20" s="28">
        <v>316217</v>
      </c>
      <c r="D20" s="28">
        <v>272158</v>
      </c>
    </row>
    <row r="21" spans="2:4" ht="22" customHeight="1">
      <c r="B21" s="16" t="s">
        <v>78</v>
      </c>
      <c r="C21" s="28">
        <v>298312</v>
      </c>
      <c r="D21" s="28">
        <v>339361</v>
      </c>
    </row>
    <row r="22" spans="2:4" ht="22" customHeight="1">
      <c r="B22" s="19" t="s">
        <v>79</v>
      </c>
      <c r="C22" s="28">
        <v>90111</v>
      </c>
      <c r="D22" s="28">
        <v>74997</v>
      </c>
    </row>
    <row r="23" spans="2:4" ht="22" customHeight="1">
      <c r="B23" s="16" t="s">
        <v>80</v>
      </c>
      <c r="C23" s="28">
        <v>98044</v>
      </c>
      <c r="D23" s="28">
        <v>114026</v>
      </c>
    </row>
    <row r="24" spans="2:4" ht="24" customHeight="1">
      <c r="B24" s="22" t="s">
        <v>44</v>
      </c>
      <c r="C24" s="23">
        <f>SUM(C9:C23)</f>
        <v>0</v>
      </c>
      <c r="D24" s="23">
        <f>SUM(D9:D23)</f>
        <v>0</v>
      </c>
    </row>
  </sheetData>
  <mergeCells count="3">
    <mergeCell ref="B2:C2"/>
    <mergeCell ref="B3:C3"/>
    <mergeCell ref="B5:D5"/>
  </mergeCells>
  <printOptions horizontalCentered="1"/>
  <pageMargins left="0.4" right="0.4" top="0.5" bottom="0.6" header="0.2" footer="0.3"/>
  <pageSetup paperSize="9" fitToHeight="0" orientation="landscape"/>
  <headerFooter>
    <oddHeader>&amp;L&amp;"Arial"&amp;8&amp;K707070Lyros Accounting&amp;C&amp;"Arial"&amp;8&amp;K707070Data&amp;R&amp;"Arial"&amp;8&amp;K707070Page &amp;P of &amp;N</oddHeader>
    <oddFooter>&amp;L&amp;"Arial"&amp;8&amp;K707070lyros.com.au&amp;C&amp;"Arial"&amp;8&amp;K2D7A55Book a 15-min call: bookings.cloud.microsoft/book/LyrosAccounting&amp;R&amp;"Arial"&amp;8&amp;K707070&amp;D</oddFooter>
  </headerFooter>
  <drawing r:id="rId1"/>
</worksheet>
</file>

<file path=xl/worksheets/sheet4.xml><?xml version="1.0" encoding="utf-8"?>
<worksheet xmlns="http://schemas.openxmlformats.org/spreadsheetml/2006/main" xmlns:r="http://schemas.openxmlformats.org/officeDocument/2006/relationships">
  <sheetPr>
    <tabColor rgb="FF2D7A55"/>
    <pageSetUpPr fitToPage="1"/>
  </sheetPr>
  <dimension ref="A1:M21"/>
  <sheetViews>
    <sheetView showGridLines="0" workbookViewId="0"/>
  </sheetViews>
  <sheetFormatPr defaultRowHeight="15"/>
  <cols>
    <col min="1" max="1" width="2.7109375" customWidth="1"/>
    <col min="2" max="12" width="12.28515625" customWidth="1"/>
    <col min="13" max="13" width="2.7109375" customWidth="1"/>
  </cols>
  <sheetData>
    <row r="1" spans="1:13" ht="14" customHeight="1">
      <c r="A1" s="1"/>
      <c r="B1" s="1"/>
      <c r="C1" s="1"/>
      <c r="D1" s="1"/>
      <c r="E1" s="1"/>
      <c r="F1" s="1"/>
      <c r="G1" s="1"/>
      <c r="H1" s="1"/>
      <c r="I1" s="1"/>
      <c r="J1" s="1"/>
      <c r="K1" s="1"/>
      <c r="L1" s="1"/>
      <c r="M1" s="1"/>
    </row>
    <row r="2" spans="1:13" ht="16" customHeight="1">
      <c r="A2" s="1"/>
      <c r="B2" s="11" t="s">
        <v>81</v>
      </c>
      <c r="C2" s="11"/>
      <c r="D2" s="11"/>
      <c r="E2" s="11"/>
      <c r="F2" s="11"/>
      <c r="G2" s="11"/>
      <c r="H2" s="11"/>
      <c r="I2" s="11"/>
      <c r="J2" s="11"/>
      <c r="K2" s="11"/>
      <c r="L2" s="1"/>
      <c r="M2" s="1"/>
    </row>
    <row r="3" spans="1:13" ht="26" customHeight="1">
      <c r="A3" s="1"/>
      <c r="B3" s="12" t="s">
        <v>82</v>
      </c>
      <c r="C3" s="12"/>
      <c r="D3" s="12"/>
      <c r="E3" s="12"/>
      <c r="F3" s="12"/>
      <c r="G3" s="12"/>
      <c r="H3" s="12"/>
      <c r="I3" s="12"/>
      <c r="J3" s="12"/>
      <c r="K3" s="12"/>
      <c r="L3" s="1"/>
      <c r="M3" s="1"/>
    </row>
    <row r="4" spans="1:13" ht="4" customHeight="1">
      <c r="A4" s="2"/>
      <c r="B4" s="2"/>
      <c r="C4" s="2"/>
      <c r="D4" s="2"/>
      <c r="E4" s="2"/>
      <c r="F4" s="2"/>
      <c r="G4" s="2"/>
      <c r="H4" s="2"/>
      <c r="I4" s="2"/>
      <c r="J4" s="2"/>
      <c r="K4" s="2"/>
      <c r="L4" s="2"/>
      <c r="M4" s="2"/>
    </row>
    <row r="7" spans="1:13" ht="28" customHeight="1">
      <c r="B7" s="13" t="s">
        <v>83</v>
      </c>
      <c r="C7" s="13"/>
      <c r="D7" s="13"/>
      <c r="E7" s="13"/>
      <c r="F7" s="13"/>
      <c r="G7" s="13"/>
      <c r="H7" s="13"/>
      <c r="I7" s="13"/>
      <c r="J7" s="13"/>
      <c r="K7" s="13"/>
      <c r="L7" s="13"/>
    </row>
    <row r="8" spans="1:13" ht="24" customHeight="1">
      <c r="B8" s="6" t="s">
        <v>3</v>
      </c>
      <c r="C8" s="7" t="s">
        <v>84</v>
      </c>
      <c r="D8" s="7"/>
      <c r="E8" s="7"/>
      <c r="F8" s="7"/>
      <c r="G8" s="7"/>
      <c r="H8" s="7"/>
      <c r="I8" s="7"/>
      <c r="J8" s="7"/>
      <c r="K8" s="7"/>
      <c r="L8" s="7"/>
    </row>
    <row r="9" spans="1:13" ht="24" customHeight="1">
      <c r="B9" s="6" t="s">
        <v>5</v>
      </c>
      <c r="C9" s="7" t="s">
        <v>85</v>
      </c>
      <c r="D9" s="7"/>
      <c r="E9" s="7"/>
      <c r="F9" s="7"/>
      <c r="G9" s="7"/>
      <c r="H9" s="7"/>
      <c r="I9" s="7"/>
      <c r="J9" s="7"/>
      <c r="K9" s="7"/>
      <c r="L9" s="7"/>
    </row>
    <row r="10" spans="1:13" ht="24" customHeight="1">
      <c r="B10" s="6" t="s">
        <v>7</v>
      </c>
      <c r="C10" s="7" t="s">
        <v>86</v>
      </c>
      <c r="D10" s="7"/>
      <c r="E10" s="7"/>
      <c r="F10" s="7"/>
      <c r="G10" s="7"/>
      <c r="H10" s="7"/>
      <c r="I10" s="7"/>
      <c r="J10" s="7"/>
      <c r="K10" s="7"/>
      <c r="L10" s="7"/>
    </row>
    <row r="11" spans="1:13" ht="22" customHeight="1">
      <c r="B11" s="6" t="s">
        <v>87</v>
      </c>
      <c r="C11" s="6"/>
      <c r="D11" s="6"/>
      <c r="E11" s="6"/>
      <c r="F11" s="6"/>
      <c r="G11" s="6"/>
      <c r="H11" s="6"/>
      <c r="I11" s="6"/>
      <c r="J11" s="6"/>
      <c r="K11" s="6"/>
      <c r="L11" s="6"/>
    </row>
    <row r="13" spans="1:13" ht="28" customHeight="1">
      <c r="B13" s="13" t="s">
        <v>88</v>
      </c>
      <c r="C13" s="13"/>
      <c r="D13" s="13"/>
      <c r="E13" s="13"/>
      <c r="F13" s="13"/>
      <c r="G13" s="13"/>
      <c r="H13" s="13"/>
      <c r="I13" s="13"/>
      <c r="J13" s="13"/>
      <c r="K13" s="13"/>
      <c r="L13" s="13"/>
    </row>
    <row r="14" spans="1:13" ht="24" customHeight="1">
      <c r="B14" s="6" t="s">
        <v>3</v>
      </c>
      <c r="C14" s="7" t="s">
        <v>89</v>
      </c>
      <c r="D14" s="7"/>
      <c r="E14" s="7"/>
      <c r="F14" s="7"/>
      <c r="G14" s="7"/>
      <c r="H14" s="7"/>
      <c r="I14" s="7"/>
      <c r="J14" s="7"/>
      <c r="K14" s="7"/>
      <c r="L14" s="7"/>
    </row>
    <row r="15" spans="1:13" ht="24" customHeight="1">
      <c r="B15" s="6" t="s">
        <v>5</v>
      </c>
      <c r="C15" s="7" t="s">
        <v>90</v>
      </c>
      <c r="D15" s="7"/>
      <c r="E15" s="7"/>
      <c r="F15" s="7"/>
      <c r="G15" s="7"/>
      <c r="H15" s="7"/>
      <c r="I15" s="7"/>
      <c r="J15" s="7"/>
      <c r="K15" s="7"/>
      <c r="L15" s="7"/>
    </row>
    <row r="16" spans="1:13" ht="24" customHeight="1">
      <c r="B16" s="6" t="s">
        <v>7</v>
      </c>
      <c r="C16" s="7" t="s">
        <v>91</v>
      </c>
      <c r="D16" s="7"/>
      <c r="E16" s="7"/>
      <c r="F16" s="7"/>
      <c r="G16" s="7"/>
      <c r="H16" s="7"/>
      <c r="I16" s="7"/>
      <c r="J16" s="7"/>
      <c r="K16" s="7"/>
      <c r="L16" s="7"/>
    </row>
    <row r="17" spans="2:12" ht="22" customHeight="1">
      <c r="B17" s="6" t="s">
        <v>92</v>
      </c>
      <c r="C17" s="6"/>
      <c r="D17" s="6"/>
      <c r="E17" s="6"/>
      <c r="F17" s="6"/>
      <c r="G17" s="6"/>
      <c r="H17" s="6"/>
      <c r="I17" s="6"/>
      <c r="J17" s="6"/>
      <c r="K17" s="6"/>
      <c r="L17" s="6"/>
    </row>
    <row r="20" spans="2:12" ht="24" customHeight="1">
      <c r="B20" s="10" t="s">
        <v>30</v>
      </c>
      <c r="C20" s="10"/>
      <c r="D20" s="10"/>
      <c r="E20" s="10"/>
      <c r="F20" s="10"/>
      <c r="G20" s="10"/>
      <c r="H20" s="10"/>
      <c r="I20" s="10"/>
      <c r="J20" s="10"/>
      <c r="K20" s="10"/>
      <c r="L20" s="10"/>
    </row>
    <row r="21" spans="2:12" ht="24" customHeight="1">
      <c r="B21" s="10"/>
      <c r="C21" s="10"/>
      <c r="D21" s="10"/>
      <c r="E21" s="10"/>
      <c r="F21" s="10"/>
      <c r="G21" s="10"/>
      <c r="H21" s="10"/>
      <c r="I21" s="10"/>
      <c r="J21" s="10"/>
      <c r="K21" s="10"/>
      <c r="L21" s="10"/>
    </row>
  </sheetData>
  <mergeCells count="13">
    <mergeCell ref="B2:K2"/>
    <mergeCell ref="B3:K3"/>
    <mergeCell ref="B7:L7"/>
    <mergeCell ref="C8:L8"/>
    <mergeCell ref="C9:L9"/>
    <mergeCell ref="C10:L10"/>
    <mergeCell ref="B11:L11"/>
    <mergeCell ref="B13:L13"/>
    <mergeCell ref="C14:L14"/>
    <mergeCell ref="C15:L15"/>
    <mergeCell ref="C16:L16"/>
    <mergeCell ref="B17:L17"/>
    <mergeCell ref="B20:L21"/>
  </mergeCells>
  <hyperlinks>
    <hyperlink ref="B20" r:id="rId1"/>
  </hyperlinks>
  <printOptions horizontalCentered="1"/>
  <pageMargins left="0.4" right="0.4" top="0.5" bottom="0.6" header="0.2" footer="0.3"/>
  <pageSetup paperSize="9" fitToHeight="0" orientation="landscape"/>
  <headerFooter>
    <oddHeader>&amp;L&amp;"Arial"&amp;8&amp;K707070Lyros Accounting&amp;C&amp;"Arial"&amp;8&amp;K707070Connect your data&amp;R&amp;"Arial"&amp;8&amp;K707070Page &amp;P of &amp;N</oddHeader>
    <oddFooter>&amp;L&amp;"Arial"&amp;8&amp;K707070lyros.com.au&amp;C&amp;"Arial"&amp;8&amp;K2D7A55Book a 15-min call: bookings.cloud.microsoft/book/LyrosAccounting&amp;R&amp;"Arial"&amp;8&amp;K707070&amp;D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Cover</vt:lpstr>
      <vt:lpstr>Ranking</vt:lpstr>
      <vt:lpstr>Data</vt:lpstr>
      <vt:lpstr>Connect your data</vt:lpstr>
      <vt:lpstr>'Connect your data'!Print_Area</vt:lpstr>
      <vt:lpstr>Cover!Print_Area</vt:lpstr>
      <vt:lpstr>'Connect your data'!Print_Titles</vt:lpstr>
      <vt:lpstr>Data!Print_Titles</vt:lpstr>
      <vt:lpstr>Ranking!Print_Titles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2026-05-23T20:47:49Z</dcterms:created>
  <dcterms:modified xsi:type="dcterms:W3CDTF">2026-05-23T20:47:49Z</dcterms:modified>
</cp:coreProperties>
</file>