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Consolidated P&amp;L" sheetId="2" r:id="rId2"/>
    <sheet name="Consolidated BS" sheetId="3" r:id="rId3"/>
    <sheet name="Entity TBs" sheetId="4" r:id="rId4"/>
    <sheet name="Eliminations" sheetId="5" r:id="rId5"/>
    <sheet name="Connect your data" sheetId="6" r:id="rId6"/>
  </sheets>
  <definedNames>
    <definedName name="_xlnm.Print_Area" localSheetId="5">'Connect your data'!$A$1:$M$22</definedName>
    <definedName name="_xlnm.Print_Area" localSheetId="0">Cover!$A$1:$M$42</definedName>
    <definedName name="_xlnm.Print_Titles" localSheetId="5">'Connect your data'!$1:$5</definedName>
    <definedName name="_xlnm.Print_Titles" localSheetId="2">'Consolidated BS'!$1:$5</definedName>
    <definedName name="_xlnm.Print_Titles" localSheetId="1">'Consolidated P&amp;L'!$1:$5</definedName>
    <definedName name="_xlnm.Print_Titles" localSheetId="4">Eliminations!$1:$5</definedName>
    <definedName name="_xlnm.Print_Titles" localSheetId="3">'Entity TBs'!$1:$5</definedName>
  </definedNames>
  <calcPr calcId="124519" fullCalcOnLoad="1"/>
</workbook>
</file>

<file path=xl/sharedStrings.xml><?xml version="1.0" encoding="utf-8"?>
<sst xmlns="http://schemas.openxmlformats.org/spreadsheetml/2006/main" count="238" uniqueCount="174">
  <si>
    <t>MULTI-ENTITY CONSOLIDATION UTILITY</t>
  </si>
  <si>
    <t>Group Consolidation from Trial Balances</t>
  </si>
  <si>
    <t>HOW TO USE</t>
  </si>
  <si>
    <t>1.</t>
  </si>
  <si>
    <t>Open the Entity TBs sheet and paste each entity's Trial Balance into its column block (Debit / Credit per account).</t>
  </si>
  <si>
    <t>2.</t>
  </si>
  <si>
    <t>Open the Eliminations sheet and enter the intercompany journals that net to zero at the group level (e.g. intercompany loans, sales between entities).</t>
  </si>
  <si>
    <t>3.</t>
  </si>
  <si>
    <t>The Consolidated P&amp;L and Consolidated Balance Sheet recalculate automatically and tie-out checks confirm the balance sheet balances and intercompany pairs net.</t>
  </si>
  <si>
    <t>DESIGNED FOR</t>
  </si>
  <si>
    <t>CFO or finance lead of a small group with two to five entities preparing a consolidated profit and loss and balance sheet.</t>
  </si>
  <si>
    <t>EXAMPLE BUSINESS PROFILE</t>
  </si>
  <si>
    <t>Synthetic data inside this workbook represents the following business shape. Use it as a reference for what good looks like; your numbers will differ.</t>
  </si>
  <si>
    <t>STRUCTURE</t>
  </si>
  <si>
    <t>Group with three entities: Parent, Subsidiary 1, Subsidiary 2</t>
  </si>
  <si>
    <t>INTERCOMPANY</t>
  </si>
  <si>
    <t>Loans between Parent and Subsidiaries, plus internal sales</t>
  </si>
  <si>
    <t>REPORTING DATE</t>
  </si>
  <si>
    <t>Most recent month-end</t>
  </si>
  <si>
    <t>OUTPUT</t>
  </si>
  <si>
    <t>Consolidated P&amp;L and Balance Sheet ready for board or audit</t>
  </si>
  <si>
    <t>INPUTS YOU NEED TO PROVIDE</t>
  </si>
  <si>
    <t>These figures vary by company and cannot be exported directly from your accounting software. Replace the amber-bordered sample values on the tabs noted below.</t>
  </si>
  <si>
    <t>Trial Balance per entity</t>
  </si>
  <si>
    <t>Used on: Entity TBs tab (paste from each entity's TB export from your accounting software)</t>
  </si>
  <si>
    <t>Account to Report line mapping</t>
  </si>
  <si>
    <t>Used on: Entity TBs tab (dropdown in Report line column)</t>
  </si>
  <si>
    <t>Intercompany eliminations</t>
  </si>
  <si>
    <t>Used on: Eliminations tab (manual journals that net to zero)</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</si>
  <si>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</si>
  <si>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</si>
  <si>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</si>
  <si>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</si>
  <si>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</si>
  <si>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</si>
  <si>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</si>
  <si>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GROUP RESULT</t>
  </si>
  <si>
    <t>Consolidated profit and loss</t>
  </si>
  <si>
    <t>Sum of all entity profit and loss accounts from the Entity TBs sheet, less intercompany eliminations from the Eliminations sheet. Revenue is shown as the credit balance; expenses are shown positive. Net profit is the group result.</t>
  </si>
  <si>
    <t>DRAWN FROM ENTITY TBS AND ELIMINATIONS</t>
  </si>
  <si>
    <t>Group P&amp;L for the period</t>
  </si>
  <si>
    <t>Line item</t>
  </si>
  <si>
    <t>Pre-elimination</t>
  </si>
  <si>
    <t>Eliminations</t>
  </si>
  <si>
    <t>Consolidated</t>
  </si>
  <si>
    <t>Revenue</t>
  </si>
  <si>
    <t>Intercompany revenue (eliminated)</t>
  </si>
  <si>
    <t>Cost of sales</t>
  </si>
  <si>
    <t>Wages</t>
  </si>
  <si>
    <t>Other opex</t>
  </si>
  <si>
    <t>Depreciation and amortisation</t>
  </si>
  <si>
    <t>Gross profit</t>
  </si>
  <si>
    <t>Net profit</t>
  </si>
  <si>
    <t>RECONCILIATION</t>
  </si>
  <si>
    <t>Tie-out checks for this tab</t>
  </si>
  <si>
    <t>Check</t>
  </si>
  <si>
    <t>Left side</t>
  </si>
  <si>
    <t>Right side</t>
  </si>
  <si>
    <t>Difference</t>
  </si>
  <si>
    <t>Status</t>
  </si>
  <si>
    <t>Eliminations column for IC Revenue equals the IC Revenue eliminations entered</t>
  </si>
  <si>
    <t>Consolidated Revenue net of IC ties to TB Revenue less IC Revenue elimination</t>
  </si>
  <si>
    <t>GROUP POSITION</t>
  </si>
  <si>
    <t>Consolidated balance sheet</t>
  </si>
  <si>
    <t>Sum of each entity's balance sheet from the Entity TBs sheet, less the intercompany asset and liability eliminations from the Eliminations sheet. Total assets must equal Total liabilities plus Equity.</t>
  </si>
  <si>
    <t>Group balance sheet at period end</t>
  </si>
  <si>
    <t>ASSETS</t>
  </si>
  <si>
    <t>Cash and equivalents</t>
  </si>
  <si>
    <t>Trade receivables</t>
  </si>
  <si>
    <t>Intercompany receivable</t>
  </si>
  <si>
    <t>Inventory</t>
  </si>
  <si>
    <t>Property, plant, equipment</t>
  </si>
  <si>
    <t>Total assets</t>
  </si>
  <si>
    <t>LIABILITIES</t>
  </si>
  <si>
    <t>Trade payables</t>
  </si>
  <si>
    <t>Intercompany payable</t>
  </si>
  <si>
    <t>Loans</t>
  </si>
  <si>
    <t>Total liabilities</t>
  </si>
  <si>
    <t>EQUITY</t>
  </si>
  <si>
    <t>Equity (share capital + retained earnings)</t>
  </si>
  <si>
    <t>Total equity</t>
  </si>
  <si>
    <t>Consolidated Total Assets equals Consolidated Total Liabilities plus Equity</t>
  </si>
  <si>
    <t>Intercompany receivable eliminated equals intercompany payable eliminated</t>
  </si>
  <si>
    <t>SINGLE SOURCE OF TRUTH</t>
  </si>
  <si>
    <t>Trial balance per entity</t>
  </si>
  <si>
    <t>Paste each entity's Trial Balance into its column block. Debits and Credits are entered separately to mirror a TB export from your accounting software. The Combined columns sum across all entities; the Net column is Combined DR minus Combined CR. The Consolidated sheets read from the Net column filtered by Report line.</t>
  </si>
  <si>
    <t>STEP 1   PASTE EACH ENTITY'S TB</t>
  </si>
  <si>
    <t>Trial balances</t>
  </si>
  <si>
    <t>Code</t>
  </si>
  <si>
    <t>Account name</t>
  </si>
  <si>
    <t>Report line</t>
  </si>
  <si>
    <t>Type</t>
  </si>
  <si>
    <t>Parent</t>
  </si>
  <si>
    <t>Debit</t>
  </si>
  <si>
    <t>Credit</t>
  </si>
  <si>
    <t>Subsidiary 1</t>
  </si>
  <si>
    <t>Subsidiary 2</t>
  </si>
  <si>
    <t>Combined</t>
  </si>
  <si>
    <t>Total DR</t>
  </si>
  <si>
    <t>Total CR</t>
  </si>
  <si>
    <t>Net</t>
  </si>
  <si>
    <t>200</t>
  </si>
  <si>
    <t>Sales - Wholesale</t>
  </si>
  <si>
    <t>P&amp;L</t>
  </si>
  <si>
    <t>210</t>
  </si>
  <si>
    <t>Sales - Retail</t>
  </si>
  <si>
    <t>220</t>
  </si>
  <si>
    <t>Sales - Online</t>
  </si>
  <si>
    <t>290</t>
  </si>
  <si>
    <t>Intercompany Sales</t>
  </si>
  <si>
    <t>IC Revenue</t>
  </si>
  <si>
    <t>310</t>
  </si>
  <si>
    <t>Cost of Goods Sold</t>
  </si>
  <si>
    <t>477</t>
  </si>
  <si>
    <t>Wages and Salaries</t>
  </si>
  <si>
    <t>469</t>
  </si>
  <si>
    <t>Rent</t>
  </si>
  <si>
    <t>466</t>
  </si>
  <si>
    <t>Accounting Fees</t>
  </si>
  <si>
    <t>416</t>
  </si>
  <si>
    <t>Depreciation</t>
  </si>
  <si>
    <t>D&amp;A</t>
  </si>
  <si>
    <t>610</t>
  </si>
  <si>
    <t>Cash</t>
  </si>
  <si>
    <t>BS</t>
  </si>
  <si>
    <t>620</t>
  </si>
  <si>
    <t>Trade Receivables</t>
  </si>
  <si>
    <t>Receivables</t>
  </si>
  <si>
    <t>625</t>
  </si>
  <si>
    <t>Intercompany Receivable</t>
  </si>
  <si>
    <t>IC Asset</t>
  </si>
  <si>
    <t>630</t>
  </si>
  <si>
    <t>700</t>
  </si>
  <si>
    <t>Property Plant Equipment</t>
  </si>
  <si>
    <t>PPE</t>
  </si>
  <si>
    <t>800</t>
  </si>
  <si>
    <t>Trade Payables</t>
  </si>
  <si>
    <t>Payables</t>
  </si>
  <si>
    <t>810</t>
  </si>
  <si>
    <t>Intercompany Payable</t>
  </si>
  <si>
    <t>IC Liability</t>
  </si>
  <si>
    <t>820</t>
  </si>
  <si>
    <t>900</t>
  </si>
  <si>
    <t>Share Capital</t>
  </si>
  <si>
    <t>Equity</t>
  </si>
  <si>
    <t>910</t>
  </si>
  <si>
    <t>Retained Earnings</t>
  </si>
  <si>
    <t>Entity TB DR vs CR check</t>
  </si>
  <si>
    <t>INTERCOMPANY JOURNALS</t>
  </si>
  <si>
    <t>Each row records an intercompany journal that nets to zero at the group level. Pick the two Report lines that get reduced (the asset and the liability, or the revenue and the cost) and enter the amount once. The Consolidated sheets subtract these from each side.</t>
  </si>
  <si>
    <t>STEP 2   ENTER YOUR INTERCOMPANY ELIMINATIONS</t>
  </si>
  <si>
    <t>Elimination journals</t>
  </si>
  <si>
    <t>Description</t>
  </si>
  <si>
    <t>Report line A (reduces)</t>
  </si>
  <si>
    <t>Report line B (reduces)</t>
  </si>
  <si>
    <t>Amount</t>
  </si>
  <si>
    <t>Eliminate IC sales (Parent → Sub1)</t>
  </si>
  <si>
    <t>Eliminate IC sales (Parent → Sub2)</t>
  </si>
  <si>
    <t>Eliminate IC receivable/payable (Parent ↔ Sub1)</t>
  </si>
  <si>
    <t>Eliminate IC receivable/payable (Parent ↔ Sub2)</t>
  </si>
  <si>
    <t/>
  </si>
  <si>
    <t>Total eliminations</t>
  </si>
  <si>
    <t>POPULATE THIS WORKBOOK</t>
  </si>
  <si>
    <t>Connect your accounting data</t>
  </si>
  <si>
    <t>Option 1   Enter the data yourself</t>
  </si>
  <si>
    <t>Export the relevant report from your accounting software (e.g. group consolidation from trial balances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</si>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</sst>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1">
    <numFmt numFmtId="164" formatCode="_-&quot;$&quot;* #,##0_-;[Red]_-&quot;$&quot;* (#,##0)_-;_-&quot;$&quot;* &quot;-&quot;_-;_-@_-"/>
  </numFmts>
  <fonts count="16">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0"/>
      <color rgb="FF1A1A1A"/>
      <name val="Arial"/>
      <family val="2"/>
    </font>
    <font>
      <b/>
      <sz val="11"/>
      <color rgb="FFFFFFFF"/>
      <name val="Arial"/>
      <family val="2"/>
    </font>
    <font>
      <b/>
      <sz val="10"/>
      <color rgb="FF707070"/>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7">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2" fillId="6" borderId="2" xfId="0" applyFont="1" applyFill="1" applyBorder="1" applyAlignment="1">
      <alignment horizontal="left" vertical="center"/>
    </xf>
    <xf numFmtId="164" fontId="12" fillId="6" borderId="2" xfId="0" applyNumberFormat="1" applyFont="1" applyFill="1" applyBorder="1" applyAlignment="1">
      <alignment horizontal="right" vertical="center"/>
    </xf>
    <xf numFmtId="0" fontId="13" fillId="2" borderId="3" xfId="0" applyFont="1" applyFill="1" applyBorder="1" applyAlignment="1">
      <alignment horizontal="left" vertical="center" indent="1"/>
    </xf>
    <xf numFmtId="164" fontId="13" fillId="2" borderId="3" xfId="0" applyNumberFormat="1" applyFont="1" applyFill="1" applyBorder="1" applyAlignment="1">
      <alignment horizontal="right" vertical="center"/>
    </xf>
    <xf numFmtId="0" fontId="14" fillId="6" borderId="2" xfId="0" applyFont="1" applyFill="1" applyBorder="1" applyAlignment="1">
      <alignment horizontal="center" vertical="center"/>
    </xf>
    <xf numFmtId="0" fontId="15" fillId="7" borderId="4" xfId="0" applyFont="1" applyFill="1" applyBorder="1" applyAlignment="1">
      <alignment horizontal="left" vertical="center" indent="1"/>
    </xf>
    <xf numFmtId="164" fontId="15" fillId="7"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38100</xdr:colOff>
      <xdr:row>0</xdr:row>
      <xdr:rowOff>38100</xdr:rowOff>
    </xdr:from>
    <xdr:to>
      <xdr:col>7</xdr:col>
      <xdr:colOff>532919</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672465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38100</xdr:colOff>
      <xdr:row>0</xdr:row>
      <xdr:rowOff>38100</xdr:rowOff>
    </xdr:from>
    <xdr:to>
      <xdr:col>7</xdr:col>
      <xdr:colOff>532919</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672465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13</xdr:col>
      <xdr:colOff>38100</xdr:colOff>
      <xdr:row>0</xdr:row>
      <xdr:rowOff>38100</xdr:rowOff>
    </xdr:from>
    <xdr:to>
      <xdr:col>13</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0391775" y="38100"/>
          <a:ext cx="675794" cy="65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6</xdr:col>
      <xdr:colOff>38100</xdr:colOff>
      <xdr:row>0</xdr:row>
      <xdr:rowOff>38100</xdr:rowOff>
    </xdr:from>
    <xdr:to>
      <xdr:col>7</xdr:col>
      <xdr:colOff>532919</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019925" y="38100"/>
          <a:ext cx="675794" cy="652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tabColor rgb="FF3A9E6E"/>
  </sheetPr>
  <dimension ref="A1:M40"/>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ht="22" customHeight="1">
      <c r="B24" s="3" t="s">
        <v>19</v>
      </c>
      <c r="D24" s="8" t="s">
        <v>20</v>
      </c>
      <c r="E24" s="8"/>
      <c r="F24" s="8"/>
      <c r="G24" s="8"/>
      <c r="H24" s="8"/>
      <c r="I24" s="8"/>
      <c r="J24" s="8"/>
      <c r="K24" s="8"/>
      <c r="L24" s="8"/>
      <c r="M24" s="4"/>
    </row>
    <row r="25" spans="2:13">
      <c r="M25" s="4"/>
    </row>
    <row r="26" spans="2:13" ht="18" customHeight="1">
      <c r="B26" s="3" t="s">
        <v>21</v>
      </c>
      <c r="M26" s="4"/>
    </row>
    <row r="27" spans="2:13" ht="24" customHeight="1">
      <c r="B27" s="6" t="s">
        <v>22</v>
      </c>
      <c r="C27" s="6"/>
      <c r="D27" s="6"/>
      <c r="E27" s="6"/>
      <c r="F27" s="6"/>
      <c r="G27" s="6"/>
      <c r="H27" s="6"/>
      <c r="I27" s="6"/>
      <c r="J27" s="6"/>
      <c r="K27" s="6"/>
      <c r="L27" s="6"/>
      <c r="M27" s="4"/>
    </row>
    <row r="28" spans="2:13" ht="22" customHeight="1">
      <c r="B28" s="3" t="s">
        <v>23</v>
      </c>
      <c r="F28" s="8" t="s">
        <v>24</v>
      </c>
      <c r="G28" s="8"/>
      <c r="H28" s="8"/>
      <c r="I28" s="8"/>
      <c r="J28" s="8"/>
      <c r="K28" s="8"/>
      <c r="L28" s="8"/>
      <c r="M28" s="4"/>
    </row>
    <row r="29" spans="2:13" ht="22" customHeight="1">
      <c r="B29" s="3" t="s">
        <v>25</v>
      </c>
      <c r="F29" s="8" t="s">
        <v>26</v>
      </c>
      <c r="G29" s="8"/>
      <c r="H29" s="8"/>
      <c r="I29" s="8"/>
      <c r="J29" s="8"/>
      <c r="K29" s="8"/>
      <c r="L29" s="8"/>
      <c r="M29" s="4"/>
    </row>
    <row r="30" spans="2:13" ht="22" customHeight="1">
      <c r="B30" s="3" t="s">
        <v>27</v>
      </c>
      <c r="F30" s="8" t="s">
        <v>28</v>
      </c>
      <c r="G30" s="8"/>
      <c r="H30" s="8"/>
      <c r="I30" s="8"/>
      <c r="J30" s="8"/>
      <c r="K30" s="8"/>
      <c r="L30" s="8"/>
      <c r="M30" s="4"/>
    </row>
    <row r="31" spans="2:13">
      <c r="M31" s="4"/>
    </row>
    <row r="32" spans="2:13" ht="18" customHeight="1">
      <c r="B32" s="3" t="s">
        <v>29</v>
      </c>
      <c r="C32" s="3"/>
      <c r="D32" s="3"/>
      <c r="E32" s="3"/>
      <c r="F32" s="3"/>
      <c r="G32" s="3"/>
      <c r="H32" s="3"/>
      <c r="I32" s="3"/>
      <c r="J32" s="3"/>
      <c r="K32" s="3"/>
      <c r="L32" s="3"/>
      <c r="M32" s="4"/>
    </row>
    <row r="33" spans="2:13" ht="24" customHeight="1">
      <c r="B33" s="7" t="s">
        <v>30</v>
      </c>
      <c r="C33" s="7"/>
      <c r="D33" s="7"/>
      <c r="E33" s="7"/>
      <c r="F33" s="7"/>
      <c r="G33" s="7"/>
      <c r="H33" s="7"/>
      <c r="I33" s="7"/>
      <c r="J33" s="7"/>
      <c r="K33" s="7"/>
      <c r="L33" s="7"/>
      <c r="M33" s="4"/>
    </row>
    <row r="34" spans="2:13" ht="18" customHeight="1">
      <c r="B34" s="3" t="s">
        <v>31</v>
      </c>
      <c r="C34" s="3"/>
      <c r="D34" s="3"/>
      <c r="E34" s="3"/>
      <c r="F34" s="3"/>
      <c r="G34" s="3"/>
      <c r="H34" s="3"/>
      <c r="I34" s="3"/>
      <c r="J34" s="3"/>
      <c r="K34" s="3"/>
      <c r="L34" s="3"/>
      <c r="M34" s="4"/>
    </row>
    <row r="35" spans="2:13" ht="38" customHeight="1">
      <c r="B35" s="7" t="s">
        <v>32</v>
      </c>
      <c r="C35" s="7"/>
      <c r="D35" s="7"/>
      <c r="E35" s="7"/>
      <c r="F35" s="7"/>
      <c r="G35" s="7"/>
      <c r="H35" s="7"/>
      <c r="I35" s="7"/>
      <c r="J35" s="7"/>
      <c r="K35" s="7"/>
      <c r="L35" s="7"/>
      <c r="M35" s="4"/>
    </row>
    <row r="36" spans="2:13" ht="18" customHeight="1">
      <c r="B36" s="3" t="s">
        <v>33</v>
      </c>
      <c r="C36" s="3"/>
      <c r="D36" s="3"/>
      <c r="E36" s="3"/>
      <c r="F36" s="3"/>
      <c r="G36" s="3"/>
      <c r="H36" s="3"/>
      <c r="I36" s="3"/>
      <c r="J36" s="3"/>
      <c r="K36" s="3"/>
      <c r="L36" s="3"/>
      <c r="M36" s="4"/>
    </row>
    <row r="37" spans="2:13" ht="34" customHeight="1">
      <c r="B37" s="9" t="s">
        <v>34</v>
      </c>
      <c r="C37" s="9"/>
      <c r="D37" s="9"/>
      <c r="E37" s="9"/>
      <c r="F37" s="9"/>
      <c r="G37" s="9"/>
      <c r="H37" s="9"/>
      <c r="I37" s="9"/>
      <c r="J37" s="9"/>
      <c r="K37" s="9"/>
      <c r="L37" s="9"/>
      <c r="M37" s="4"/>
    </row>
    <row r="38" spans="2:13">
      <c r="M38" s="4"/>
    </row>
    <row r="39" spans="2:13" ht="28" customHeight="1">
      <c r="B39" s="10" t="s">
        <v>35</v>
      </c>
      <c r="C39" s="10"/>
      <c r="D39" s="10"/>
      <c r="E39" s="10"/>
      <c r="F39" s="10"/>
      <c r="G39" s="10"/>
      <c r="H39" s="10"/>
      <c r="I39" s="10"/>
      <c r="J39" s="10"/>
      <c r="K39" s="10"/>
      <c r="L39" s="10"/>
      <c r="M39" s="4"/>
    </row>
    <row r="40" spans="2:13" ht="28" customHeight="1">
      <c r="B40" s="10"/>
      <c r="C40" s="10"/>
      <c r="D40" s="10"/>
      <c r="E40" s="10"/>
      <c r="F40" s="10"/>
      <c r="G40" s="10"/>
      <c r="H40" s="10"/>
      <c r="I40" s="10"/>
      <c r="J40" s="10"/>
      <c r="K40" s="10"/>
      <c r="L40" s="10"/>
      <c r="M40" s="4"/>
    </row>
  </sheetData>
  <mergeCells count="21">
    <mergeCell ref="B9:L9"/>
    <mergeCell ref="C12:L12"/>
    <mergeCell ref="C13:L13"/>
    <mergeCell ref="C14:L14"/>
    <mergeCell ref="B17:L17"/>
    <mergeCell ref="B20:L20"/>
    <mergeCell ref="D21:L21"/>
    <mergeCell ref="D22:L22"/>
    <mergeCell ref="D23:L23"/>
    <mergeCell ref="D24:L24"/>
    <mergeCell ref="B27:L27"/>
    <mergeCell ref="F28:L28"/>
    <mergeCell ref="F29:L29"/>
    <mergeCell ref="F30:L30"/>
    <mergeCell ref="B32:L32"/>
    <mergeCell ref="B33:L33"/>
    <mergeCell ref="B34:L34"/>
    <mergeCell ref="B35:L35"/>
    <mergeCell ref="B36:L36"/>
    <mergeCell ref="B37:L37"/>
    <mergeCell ref="B39:L40"/>
  </mergeCells>
  <hyperlinks>
    <hyperlink ref="B3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H23"/>
  <sheetViews>
    <sheetView showGridLines="0" workbookViewId="0"/>
  </sheetViews>
  <sheetFormatPr defaultRowHeight="15"/>
  <cols>
    <col min="1" max="1" width="2.7109375" customWidth="1"/>
    <col min="2" max="2" width="30.7109375" customWidth="1"/>
    <col min="3" max="6" width="16.7109375" customWidth="1"/>
    <col min="7" max="7" width="2.7109375" customWidth="1"/>
  </cols>
  <sheetData>
    <row r="1" spans="1:8" ht="14" customHeight="1">
      <c r="A1" s="1"/>
      <c r="B1" s="1"/>
      <c r="C1" s="1"/>
      <c r="D1" s="1"/>
      <c r="E1" s="1"/>
      <c r="F1" s="1"/>
      <c r="G1" s="1"/>
      <c r="H1" s="1"/>
    </row>
    <row r="2" spans="1:8" ht="16" customHeight="1">
      <c r="A2" s="1"/>
      <c r="B2" s="11" t="s">
        <v>36</v>
      </c>
      <c r="C2" s="11"/>
      <c r="D2" s="11"/>
      <c r="E2" s="11"/>
      <c r="F2" s="11"/>
      <c r="G2" s="1"/>
      <c r="H2" s="1"/>
    </row>
    <row r="3" spans="1:8" ht="26" customHeight="1">
      <c r="A3" s="1"/>
      <c r="B3" s="12" t="s">
        <v>37</v>
      </c>
      <c r="C3" s="12"/>
      <c r="D3" s="12"/>
      <c r="E3" s="12"/>
      <c r="F3" s="12"/>
      <c r="G3" s="1"/>
      <c r="H3" s="1"/>
    </row>
    <row r="4" spans="1:8" ht="4" customHeight="1">
      <c r="A4" s="2"/>
      <c r="B4" s="2"/>
      <c r="C4" s="2"/>
      <c r="D4" s="2"/>
      <c r="E4" s="2"/>
      <c r="F4" s="2"/>
      <c r="G4" s="2"/>
      <c r="H4" s="2"/>
    </row>
    <row r="5" spans="1:8" ht="48" customHeight="1">
      <c r="B5" s="6" t="s">
        <v>38</v>
      </c>
      <c r="C5" s="6"/>
      <c r="D5" s="6"/>
      <c r="E5" s="6"/>
      <c r="F5" s="6"/>
      <c r="G5" s="6"/>
    </row>
    <row r="7" spans="1:8" ht="14" customHeight="1">
      <c r="B7" s="3" t="s">
        <v>39</v>
      </c>
    </row>
    <row r="8" spans="1:8" ht="26" customHeight="1">
      <c r="B8" s="13" t="s">
        <v>40</v>
      </c>
    </row>
    <row r="9" spans="1:8" ht="26" customHeight="1">
      <c r="B9" s="14" t="s">
        <v>41</v>
      </c>
      <c r="C9" s="15" t="s">
        <v>42</v>
      </c>
      <c r="D9" s="15" t="s">
        <v>43</v>
      </c>
      <c r="E9" s="15" t="s">
        <v>44</v>
      </c>
    </row>
    <row r="10" spans="1:8">
      <c r="B10" s="16" t="s">
        <v>45</v>
      </c>
      <c r="C10" s="17">
        <f>-1*(SUMIFS('Entity TBs'!$N$10:$N$28,'Entity TBs'!$D$10:$D$28,"Revenue"))</f>
        <v>0</v>
      </c>
      <c r="D10" s="17">
        <f>SUMIFS('Eliminations'!$E$9:$E$13,'Eliminations'!$C$9:$C$13,"Revenue")+SUMIFS('Eliminations'!$E$9:$E$13,'Eliminations'!$D$9:$D$13,"Revenue")</f>
        <v>0</v>
      </c>
      <c r="E10" s="17">
        <f>C10-D10</f>
        <v>0</v>
      </c>
    </row>
    <row r="11" spans="1:8">
      <c r="B11" s="18" t="s">
        <v>46</v>
      </c>
      <c r="C11" s="19">
        <f>-1*(SUMIFS('Entity TBs'!$N$10:$N$28,'Entity TBs'!$D$10:$D$28,"IC Revenue"))</f>
        <v>0</v>
      </c>
      <c r="D11" s="19">
        <f>SUMIFS('Eliminations'!$E$9:$E$13,'Eliminations'!$C$9:$C$13,"IC Revenue")+SUMIFS('Eliminations'!$E$9:$E$13,'Eliminations'!$D$9:$D$13,"IC Revenue")</f>
        <v>0</v>
      </c>
      <c r="E11" s="19">
        <f>C11-D11</f>
        <v>0</v>
      </c>
    </row>
    <row r="12" spans="1:8">
      <c r="B12" s="16" t="s">
        <v>47</v>
      </c>
      <c r="C12" s="17">
        <f>1*(SUMIFS('Entity TBs'!$N$10:$N$28,'Entity TBs'!$D$10:$D$28,"Cost of sales"))</f>
        <v>0</v>
      </c>
      <c r="D12" s="17">
        <f>SUMIFS('Eliminations'!$E$9:$E$13,'Eliminations'!$C$9:$C$13,"Cost of sales")+SUMIFS('Eliminations'!$E$9:$E$13,'Eliminations'!$D$9:$D$13,"Cost of sales")</f>
        <v>0</v>
      </c>
      <c r="E12" s="17">
        <f>C12-D12</f>
        <v>0</v>
      </c>
    </row>
    <row r="13" spans="1:8">
      <c r="B13" s="18" t="s">
        <v>48</v>
      </c>
      <c r="C13" s="19">
        <f>1*(SUMIFS('Entity TBs'!$N$10:$N$28,'Entity TBs'!$D$10:$D$28,"Wages"))</f>
        <v>0</v>
      </c>
      <c r="D13" s="19">
        <f>SUMIFS('Eliminations'!$E$9:$E$13,'Eliminations'!$C$9:$C$13,"Wages")+SUMIFS('Eliminations'!$E$9:$E$13,'Eliminations'!$D$9:$D$13,"Wages")</f>
        <v>0</v>
      </c>
      <c r="E13" s="19">
        <f>C13-D13</f>
        <v>0</v>
      </c>
    </row>
    <row r="14" spans="1:8">
      <c r="B14" s="16" t="s">
        <v>49</v>
      </c>
      <c r="C14" s="17">
        <f>1*(SUMIFS('Entity TBs'!$N$10:$N$28,'Entity TBs'!$D$10:$D$28,"Other opex"))</f>
        <v>0</v>
      </c>
      <c r="D14" s="17">
        <f>SUMIFS('Eliminations'!$E$9:$E$13,'Eliminations'!$C$9:$C$13,"Other opex")+SUMIFS('Eliminations'!$E$9:$E$13,'Eliminations'!$D$9:$D$13,"Other opex")</f>
        <v>0</v>
      </c>
      <c r="E14" s="17">
        <f>C14-D14</f>
        <v>0</v>
      </c>
    </row>
    <row r="15" spans="1:8">
      <c r="B15" s="18" t="s">
        <v>50</v>
      </c>
      <c r="C15" s="19">
        <f>1*(SUMIFS('Entity TBs'!$N$10:$N$28,'Entity TBs'!$D$10:$D$28,"D&amp;A"))</f>
        <v>0</v>
      </c>
      <c r="D15" s="19">
        <f>SUMIFS('Eliminations'!$E$9:$E$13,'Eliminations'!$C$9:$C$13,"D&amp;A")+SUMIFS('Eliminations'!$E$9:$E$13,'Eliminations'!$D$9:$D$13,"D&amp;A")</f>
        <v>0</v>
      </c>
      <c r="E15" s="19">
        <f>C15-D15</f>
        <v>0</v>
      </c>
    </row>
    <row r="16" spans="1:8" ht="24" customHeight="1">
      <c r="B16" s="20" t="s">
        <v>51</v>
      </c>
      <c r="C16" s="21">
        <f>C10+C11-C12</f>
        <v>0</v>
      </c>
      <c r="D16" s="21">
        <f>D10+D11-D12</f>
        <v>0</v>
      </c>
      <c r="E16" s="21">
        <f>E10+E11-E12</f>
        <v>0</v>
      </c>
    </row>
    <row r="17" spans="2:6" ht="24" customHeight="1">
      <c r="B17" s="22" t="s">
        <v>52</v>
      </c>
      <c r="C17" s="23">
        <f>C15-C13-C14-C15</f>
        <v>0</v>
      </c>
      <c r="D17" s="23">
        <f>D15-D13-D14-D15</f>
        <v>0</v>
      </c>
      <c r="E17" s="23">
        <f>E15-E13-E14-E15</f>
        <v>0</v>
      </c>
    </row>
    <row r="19" spans="2:6" ht="14" customHeight="1">
      <c r="B19" s="3" t="s">
        <v>53</v>
      </c>
    </row>
    <row r="20" spans="2:6" ht="26" customHeight="1">
      <c r="B20" s="13" t="s">
        <v>54</v>
      </c>
    </row>
    <row r="21" spans="2:6" ht="26" customHeight="1">
      <c r="B21" s="14" t="s">
        <v>55</v>
      </c>
      <c r="C21" s="15" t="s">
        <v>56</v>
      </c>
      <c r="D21" s="15" t="s">
        <v>57</v>
      </c>
      <c r="E21" s="15" t="s">
        <v>58</v>
      </c>
      <c r="F21" s="15" t="s">
        <v>59</v>
      </c>
    </row>
    <row r="22" spans="2:6" ht="22" customHeight="1">
      <c r="B22" s="16" t="s">
        <v>60</v>
      </c>
      <c r="C22" s="17">
        <f>D11</f>
        <v>0</v>
      </c>
      <c r="D22" s="17">
        <f>SUMIFS('Eliminations'!$E$9:$E$13,'Eliminations'!$C$9:$C$13,"IC Revenue")+SUMIFS('Eliminations'!$E$9:$E$13,'Eliminations'!$D$9:$D$13,"IC Revenue")</f>
        <v>0</v>
      </c>
      <c r="E22" s="17">
        <f>C22-D22</f>
        <v>0</v>
      </c>
      <c r="F22" s="24">
        <f>IF(ABS(C22-D22)&lt;0.5,"OK","FLAG")</f>
        <v>0</v>
      </c>
    </row>
    <row r="23" spans="2:6" ht="22" customHeight="1">
      <c r="B23" s="18" t="s">
        <v>61</v>
      </c>
      <c r="C23" s="19">
        <f>E10+E11</f>
        <v>0</v>
      </c>
      <c r="D23" s="19">
        <f>(-1)*(SUMIFS('Entity TBs'!$N$10:$N$28,'Entity TBs'!$D$10:$D$28,"Revenue"))+(-1)*(SUMIFS('Entity TBs'!$N$10:$N$28,'Entity TBs'!$D$10:$D$28,"IC Revenue"))-SUMIFS('Eliminations'!$E$9:$E$13,'Eliminations'!$C$9:$C$13,"IC Revenue")+SUMIFS('Eliminations'!$E$9:$E$13,'Eliminations'!$D$9:$D$13,"IC Revenue")</f>
        <v>0</v>
      </c>
      <c r="E23" s="19">
        <f>C23-D23</f>
        <v>0</v>
      </c>
      <c r="F23" s="24">
        <f>IF(ABS(C23-D23)&lt;0.5,"OK","FLAG")</f>
        <v>0</v>
      </c>
    </row>
  </sheetData>
  <mergeCells count="3">
    <mergeCell ref="B2:F2"/>
    <mergeCell ref="B3:F3"/>
    <mergeCell ref="B5:G5"/>
  </mergeCells>
  <conditionalFormatting sqref="F22:F23">
    <cfRule type="containsText" dxfId="0" priority="1" operator="containsText" text="OK">
      <formula>NOT(ISERROR(SEARCH("OK",F22)))</formula>
    </cfRule>
    <cfRule type="containsText" dxfId="1" priority="2" operator="containsText" text="FLAG">
      <formula>NOT(ISERROR(SEARCH("FLAG",F22)))</formula>
    </cfRule>
  </conditionalFormatting>
  <printOptions horizontalCentered="1"/>
  <pageMargins left="0.4" right="0.4" top="0.5" bottom="0.6" header="0.2" footer="0.3"/>
  <pageSetup paperSize="9" fitToHeight="0" orientation="landscape"/>
  <headerFooter>
    <oddHeader>&amp;L&amp;"Arial"&amp;8&amp;K707070Lyros Accounting&amp;C&amp;"Arial"&amp;8&amp;K707070Consolidated P&amp;L&amp;R&amp;"Arial"&amp;8&amp;K707070Page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3A9E6E"/>
    <pageSetUpPr fitToPage="1"/>
  </sheetPr>
  <dimension ref="A1:H30"/>
  <sheetViews>
    <sheetView showGridLines="0" workbookViewId="0"/>
  </sheetViews>
  <sheetFormatPr defaultRowHeight="15"/>
  <cols>
    <col min="1" max="1" width="2.7109375" customWidth="1"/>
    <col min="2" max="2" width="30.7109375" customWidth="1"/>
    <col min="3" max="6" width="16.7109375" customWidth="1"/>
    <col min="7" max="7" width="2.7109375" customWidth="1"/>
  </cols>
  <sheetData>
    <row r="1" spans="1:8" ht="14" customHeight="1">
      <c r="A1" s="1"/>
      <c r="B1" s="1"/>
      <c r="C1" s="1"/>
      <c r="D1" s="1"/>
      <c r="E1" s="1"/>
      <c r="F1" s="1"/>
      <c r="G1" s="1"/>
      <c r="H1" s="1"/>
    </row>
    <row r="2" spans="1:8" ht="16" customHeight="1">
      <c r="A2" s="1"/>
      <c r="B2" s="11" t="s">
        <v>62</v>
      </c>
      <c r="C2" s="11"/>
      <c r="D2" s="11"/>
      <c r="E2" s="11"/>
      <c r="F2" s="11"/>
      <c r="G2" s="1"/>
      <c r="H2" s="1"/>
    </row>
    <row r="3" spans="1:8" ht="26" customHeight="1">
      <c r="A3" s="1"/>
      <c r="B3" s="12" t="s">
        <v>63</v>
      </c>
      <c r="C3" s="12"/>
      <c r="D3" s="12"/>
      <c r="E3" s="12"/>
      <c r="F3" s="12"/>
      <c r="G3" s="1"/>
      <c r="H3" s="1"/>
    </row>
    <row r="4" spans="1:8" ht="4" customHeight="1">
      <c r="A4" s="2"/>
      <c r="B4" s="2"/>
      <c r="C4" s="2"/>
      <c r="D4" s="2"/>
      <c r="E4" s="2"/>
      <c r="F4" s="2"/>
      <c r="G4" s="2"/>
      <c r="H4" s="2"/>
    </row>
    <row r="5" spans="1:8" ht="48" customHeight="1">
      <c r="B5" s="6" t="s">
        <v>64</v>
      </c>
      <c r="C5" s="6"/>
      <c r="D5" s="6"/>
      <c r="E5" s="6"/>
      <c r="F5" s="6"/>
      <c r="G5" s="6"/>
    </row>
    <row r="7" spans="1:8" ht="14" customHeight="1">
      <c r="B7" s="3" t="s">
        <v>39</v>
      </c>
    </row>
    <row r="8" spans="1:8" ht="26" customHeight="1">
      <c r="B8" s="13" t="s">
        <v>65</v>
      </c>
    </row>
    <row r="9" spans="1:8" ht="26" customHeight="1">
      <c r="B9" s="14" t="s">
        <v>41</v>
      </c>
      <c r="C9" s="15" t="s">
        <v>42</v>
      </c>
      <c r="D9" s="15" t="s">
        <v>43</v>
      </c>
      <c r="E9" s="15" t="s">
        <v>44</v>
      </c>
    </row>
    <row r="10" spans="1:8" ht="22" customHeight="1">
      <c r="B10" s="3" t="s">
        <v>66</v>
      </c>
    </row>
    <row r="11" spans="1:8" ht="22" customHeight="1">
      <c r="B11" s="18" t="s">
        <v>67</v>
      </c>
      <c r="C11" s="19">
        <f>1*(SUMIFS('Entity TBs'!$N$10:$N$28,'Entity TBs'!$D$10:$D$28,"Cash"))</f>
        <v>0</v>
      </c>
      <c r="D11" s="19">
        <f>SUMIFS('Eliminations'!$E$9:$E$13,'Eliminations'!$C$9:$C$13,"Cash")+SUMIFS('Eliminations'!$E$9:$E$13,'Eliminations'!$D$9:$D$13,"Cash")</f>
        <v>0</v>
      </c>
      <c r="E11" s="19">
        <f>C11-D11</f>
        <v>0</v>
      </c>
    </row>
    <row r="12" spans="1:8" ht="22" customHeight="1">
      <c r="B12" s="18" t="s">
        <v>68</v>
      </c>
      <c r="C12" s="19">
        <f>1*(SUMIFS('Entity TBs'!$N$10:$N$28,'Entity TBs'!$D$10:$D$28,"Receivables"))</f>
        <v>0</v>
      </c>
      <c r="D12" s="19">
        <f>SUMIFS('Eliminations'!$E$9:$E$13,'Eliminations'!$C$9:$C$13,"Receivables")+SUMIFS('Eliminations'!$E$9:$E$13,'Eliminations'!$D$9:$D$13,"Receivables")</f>
        <v>0</v>
      </c>
      <c r="E12" s="19">
        <f>C12-D12</f>
        <v>0</v>
      </c>
    </row>
    <row r="13" spans="1:8" ht="22" customHeight="1">
      <c r="B13" s="18" t="s">
        <v>69</v>
      </c>
      <c r="C13" s="19">
        <f>1*(SUMIFS('Entity TBs'!$N$10:$N$28,'Entity TBs'!$D$10:$D$28,"IC Asset"))</f>
        <v>0</v>
      </c>
      <c r="D13" s="19">
        <f>SUMIFS('Eliminations'!$E$9:$E$13,'Eliminations'!$C$9:$C$13,"IC Asset")+SUMIFS('Eliminations'!$E$9:$E$13,'Eliminations'!$D$9:$D$13,"IC Asset")</f>
        <v>0</v>
      </c>
      <c r="E13" s="19">
        <f>C13-D13</f>
        <v>0</v>
      </c>
    </row>
    <row r="14" spans="1:8" ht="22" customHeight="1">
      <c r="B14" s="18" t="s">
        <v>70</v>
      </c>
      <c r="C14" s="19">
        <f>1*(SUMIFS('Entity TBs'!$N$10:$N$28,'Entity TBs'!$D$10:$D$28,"Inventory"))</f>
        <v>0</v>
      </c>
      <c r="D14" s="19">
        <f>SUMIFS('Eliminations'!$E$9:$E$13,'Eliminations'!$C$9:$C$13,"Inventory")+SUMIFS('Eliminations'!$E$9:$E$13,'Eliminations'!$D$9:$D$13,"Inventory")</f>
        <v>0</v>
      </c>
      <c r="E14" s="19">
        <f>C14-D14</f>
        <v>0</v>
      </c>
    </row>
    <row r="15" spans="1:8" ht="22" customHeight="1">
      <c r="B15" s="18" t="s">
        <v>71</v>
      </c>
      <c r="C15" s="19">
        <f>1*(SUMIFS('Entity TBs'!$N$10:$N$28,'Entity TBs'!$D$10:$D$28,"PPE"))</f>
        <v>0</v>
      </c>
      <c r="D15" s="19">
        <f>SUMIFS('Eliminations'!$E$9:$E$13,'Eliminations'!$C$9:$C$13,"PPE")+SUMIFS('Eliminations'!$E$9:$E$13,'Eliminations'!$D$9:$D$13,"PPE")</f>
        <v>0</v>
      </c>
      <c r="E15" s="19">
        <f>C15-D15</f>
        <v>0</v>
      </c>
    </row>
    <row r="16" spans="1:8" ht="22" customHeight="1">
      <c r="B16" s="22" t="s">
        <v>72</v>
      </c>
      <c r="C16" s="23">
        <f>C11+C12+C13+C14+C15</f>
        <v>0</v>
      </c>
      <c r="D16" s="23">
        <f>D11+D12+D13+D14+D15</f>
        <v>0</v>
      </c>
      <c r="E16" s="23">
        <f>E11+E12+E13+E14+E15</f>
        <v>0</v>
      </c>
    </row>
    <row r="17" spans="2:6" ht="22" customHeight="1">
      <c r="B17" s="3" t="s">
        <v>73</v>
      </c>
    </row>
    <row r="18" spans="2:6" ht="22" customHeight="1">
      <c r="B18" s="18" t="s">
        <v>74</v>
      </c>
      <c r="C18" s="19">
        <f>-1*(SUMIFS('Entity TBs'!$N$10:$N$28,'Entity TBs'!$D$10:$D$28,"Payables"))</f>
        <v>0</v>
      </c>
      <c r="D18" s="19">
        <f>SUMIFS('Eliminations'!$E$9:$E$13,'Eliminations'!$C$9:$C$13,"Payables")+SUMIFS('Eliminations'!$E$9:$E$13,'Eliminations'!$D$9:$D$13,"Payables")</f>
        <v>0</v>
      </c>
      <c r="E18" s="19">
        <f>C18-D18</f>
        <v>0</v>
      </c>
    </row>
    <row r="19" spans="2:6" ht="22" customHeight="1">
      <c r="B19" s="18" t="s">
        <v>75</v>
      </c>
      <c r="C19" s="19">
        <f>-1*(SUMIFS('Entity TBs'!$N$10:$N$28,'Entity TBs'!$D$10:$D$28,"IC Liability"))</f>
        <v>0</v>
      </c>
      <c r="D19" s="19">
        <f>SUMIFS('Eliminations'!$E$9:$E$13,'Eliminations'!$C$9:$C$13,"IC Liability")+SUMIFS('Eliminations'!$E$9:$E$13,'Eliminations'!$D$9:$D$13,"IC Liability")</f>
        <v>0</v>
      </c>
      <c r="E19" s="19">
        <f>C19-D19</f>
        <v>0</v>
      </c>
    </row>
    <row r="20" spans="2:6" ht="22" customHeight="1">
      <c r="B20" s="18" t="s">
        <v>76</v>
      </c>
      <c r="C20" s="19">
        <f>-1*(SUMIFS('Entity TBs'!$N$10:$N$28,'Entity TBs'!$D$10:$D$28,"Loans"))</f>
        <v>0</v>
      </c>
      <c r="D20" s="19">
        <f>SUMIFS('Eliminations'!$E$9:$E$13,'Eliminations'!$C$9:$C$13,"Loans")+SUMIFS('Eliminations'!$E$9:$E$13,'Eliminations'!$D$9:$D$13,"Loans")</f>
        <v>0</v>
      </c>
      <c r="E20" s="19">
        <f>C20-D20</f>
        <v>0</v>
      </c>
    </row>
    <row r="21" spans="2:6" ht="22" customHeight="1">
      <c r="B21" s="22" t="s">
        <v>77</v>
      </c>
      <c r="C21" s="23">
        <f>C18+C19+C20</f>
        <v>0</v>
      </c>
      <c r="D21" s="23">
        <f>D18+D19+D20</f>
        <v>0</v>
      </c>
      <c r="E21" s="23">
        <f>E18+E19+E20</f>
        <v>0</v>
      </c>
    </row>
    <row r="22" spans="2:6" ht="22" customHeight="1">
      <c r="B22" s="3" t="s">
        <v>78</v>
      </c>
    </row>
    <row r="23" spans="2:6" ht="22" customHeight="1">
      <c r="B23" s="18" t="s">
        <v>79</v>
      </c>
      <c r="C23" s="19">
        <f>-1*(SUMIFS('Entity TBs'!$N$10:$N$28,'Entity TBs'!$D$10:$D$28,"Equity"))</f>
        <v>0</v>
      </c>
      <c r="D23" s="19">
        <f>SUMIFS('Eliminations'!$E$9:$E$13,'Eliminations'!$C$9:$C$13,"Equity")+SUMIFS('Eliminations'!$E$9:$E$13,'Eliminations'!$D$9:$D$13,"Equity")</f>
        <v>0</v>
      </c>
      <c r="E23" s="19">
        <f>C23-D23</f>
        <v>0</v>
      </c>
    </row>
    <row r="24" spans="2:6" ht="22" customHeight="1">
      <c r="B24" s="22" t="s">
        <v>80</v>
      </c>
      <c r="C24" s="23">
        <f>C23</f>
        <v>0</v>
      </c>
      <c r="D24" s="23">
        <f>D23</f>
        <v>0</v>
      </c>
      <c r="E24" s="23">
        <f>E23</f>
        <v>0</v>
      </c>
    </row>
    <row r="26" spans="2:6" ht="14" customHeight="1">
      <c r="B26" s="3" t="s">
        <v>53</v>
      </c>
    </row>
    <row r="27" spans="2:6" ht="26" customHeight="1">
      <c r="B27" s="13" t="s">
        <v>54</v>
      </c>
    </row>
    <row r="28" spans="2:6" ht="26" customHeight="1">
      <c r="B28" s="14" t="s">
        <v>55</v>
      </c>
      <c r="C28" s="15" t="s">
        <v>56</v>
      </c>
      <c r="D28" s="15" t="s">
        <v>57</v>
      </c>
      <c r="E28" s="15" t="s">
        <v>58</v>
      </c>
      <c r="F28" s="15" t="s">
        <v>59</v>
      </c>
    </row>
    <row r="29" spans="2:6" ht="22" customHeight="1">
      <c r="B29" s="16" t="s">
        <v>81</v>
      </c>
      <c r="C29" s="17">
        <f>E16</f>
        <v>0</v>
      </c>
      <c r="D29" s="17">
        <f>E21+E24</f>
        <v>0</v>
      </c>
      <c r="E29" s="17">
        <f>C29-D29</f>
        <v>0</v>
      </c>
      <c r="F29" s="24">
        <f>IF(ABS(C29-D29)&lt;0.5,"OK","FLAG")</f>
        <v>0</v>
      </c>
    </row>
    <row r="30" spans="2:6" ht="22" customHeight="1">
      <c r="B30" s="18" t="s">
        <v>82</v>
      </c>
      <c r="C30" s="19">
        <f>SUMIFS('Eliminations'!$E$9:$E$13,'Eliminations'!$C$9:$C$13,"IC Asset")+SUMIFS('Eliminations'!$E$9:$E$13,'Eliminations'!$D$9:$D$13,"IC Asset")</f>
        <v>0</v>
      </c>
      <c r="D30" s="19">
        <f>SUMIFS('Eliminations'!$E$9:$E$13,'Eliminations'!$C$9:$C$13,"IC Liability")+SUMIFS('Eliminations'!$E$9:$E$13,'Eliminations'!$D$9:$D$13,"IC Liability")</f>
        <v>0</v>
      </c>
      <c r="E30" s="19">
        <f>C30-D30</f>
        <v>0</v>
      </c>
      <c r="F30" s="24">
        <f>IF(ABS(C30-D30)&lt;0.5,"OK","FLAG")</f>
        <v>0</v>
      </c>
    </row>
  </sheetData>
  <mergeCells count="3">
    <mergeCell ref="B2:F2"/>
    <mergeCell ref="B3:F3"/>
    <mergeCell ref="B5:G5"/>
  </mergeCells>
  <conditionalFormatting sqref="F29:F30">
    <cfRule type="containsText" dxfId="0" priority="1" operator="containsText" text="OK">
      <formula>NOT(ISERROR(SEARCH("OK",F29)))</formula>
    </cfRule>
    <cfRule type="containsText" dxfId="1" priority="2" operator="containsText" text="FLAG">
      <formula>NOT(ISERROR(SEARCH("FLAG",F29)))</formula>
    </cfRule>
  </conditionalFormatting>
  <printOptions horizontalCentered="1"/>
  <pageMargins left="0.4" right="0.4" top="0.5" bottom="0.6" header="0.2" footer="0.3"/>
  <pageSetup paperSize="9" fitToHeight="0" orientation="landscape"/>
  <headerFooter>
    <oddHeader>&amp;L&amp;"Arial"&amp;8&amp;K707070Lyros Accounting&amp;C&amp;"Arial"&amp;8&amp;K707070Consolidated BS&amp;R&amp;"Arial"&amp;8&amp;K707070Page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F5A524"/>
    <pageSetUpPr fitToPage="1"/>
  </sheetPr>
  <dimension ref="A1:O30"/>
  <sheetViews>
    <sheetView showGridLines="0" workbookViewId="0"/>
  </sheetViews>
  <sheetFormatPr defaultRowHeight="15"/>
  <cols>
    <col min="1" max="1" width="2.7109375" customWidth="1"/>
    <col min="2" max="2" width="8.7109375" customWidth="1"/>
    <col min="3" max="3" width="26.7109375" customWidth="1"/>
    <col min="4" max="4" width="14.7109375" customWidth="1"/>
    <col min="5" max="5" width="6.7109375" customWidth="1"/>
    <col min="6" max="11" width="11.7109375" customWidth="1"/>
    <col min="12" max="14" width="12.7109375" customWidth="1"/>
    <col min="15" max="15" width="2.7109375" customWidth="1"/>
  </cols>
  <sheetData>
    <row r="1" spans="1:15" ht="14" customHeight="1">
      <c r="A1" s="1"/>
      <c r="B1" s="1"/>
      <c r="C1" s="1"/>
      <c r="D1" s="1"/>
      <c r="E1" s="1"/>
      <c r="F1" s="1"/>
      <c r="G1" s="1"/>
      <c r="H1" s="1"/>
      <c r="I1" s="1"/>
      <c r="J1" s="1"/>
      <c r="K1" s="1"/>
      <c r="L1" s="1"/>
      <c r="M1" s="1"/>
      <c r="N1" s="1"/>
      <c r="O1" s="1"/>
    </row>
    <row r="2" spans="1:15" ht="16" customHeight="1">
      <c r="A2" s="1"/>
      <c r="B2" s="11" t="s">
        <v>83</v>
      </c>
      <c r="C2" s="11"/>
      <c r="D2" s="11"/>
      <c r="E2" s="11"/>
      <c r="F2" s="11"/>
      <c r="G2" s="11"/>
      <c r="H2" s="11"/>
      <c r="I2" s="11"/>
      <c r="J2" s="11"/>
      <c r="K2" s="11"/>
      <c r="L2" s="11"/>
      <c r="M2" s="11"/>
      <c r="N2" s="1"/>
      <c r="O2" s="1"/>
    </row>
    <row r="3" spans="1:15" ht="26" customHeight="1">
      <c r="A3" s="1"/>
      <c r="B3" s="12" t="s">
        <v>84</v>
      </c>
      <c r="C3" s="12"/>
      <c r="D3" s="12"/>
      <c r="E3" s="12"/>
      <c r="F3" s="12"/>
      <c r="G3" s="12"/>
      <c r="H3" s="12"/>
      <c r="I3" s="12"/>
      <c r="J3" s="12"/>
      <c r="K3" s="12"/>
      <c r="L3" s="12"/>
      <c r="M3" s="12"/>
      <c r="N3" s="1"/>
      <c r="O3" s="1"/>
    </row>
    <row r="4" spans="1:15" ht="4" customHeight="1">
      <c r="A4" s="2"/>
      <c r="B4" s="2"/>
      <c r="C4" s="2"/>
      <c r="D4" s="2"/>
      <c r="E4" s="2"/>
      <c r="F4" s="2"/>
      <c r="G4" s="2"/>
      <c r="H4" s="2"/>
      <c r="I4" s="2"/>
      <c r="J4" s="2"/>
      <c r="K4" s="2"/>
      <c r="L4" s="2"/>
      <c r="M4" s="2"/>
      <c r="N4" s="2"/>
      <c r="O4" s="2"/>
    </row>
    <row r="5" spans="1:15" ht="48" customHeight="1">
      <c r="B5" s="6" t="s">
        <v>85</v>
      </c>
      <c r="C5" s="6"/>
      <c r="D5" s="6"/>
      <c r="E5" s="6"/>
      <c r="F5" s="6"/>
      <c r="G5" s="6"/>
      <c r="H5" s="6"/>
      <c r="I5" s="6"/>
      <c r="J5" s="6"/>
      <c r="K5" s="6"/>
      <c r="L5" s="6"/>
      <c r="M5" s="6"/>
      <c r="N5" s="6"/>
    </row>
    <row r="7" spans="1:15" ht="14" customHeight="1">
      <c r="B7" s="3" t="s">
        <v>86</v>
      </c>
    </row>
    <row r="8" spans="1:15" ht="22" customHeight="1">
      <c r="B8" s="14" t="s">
        <v>88</v>
      </c>
      <c r="C8" s="14" t="s">
        <v>89</v>
      </c>
      <c r="D8" s="14" t="s">
        <v>90</v>
      </c>
      <c r="E8" s="14" t="s">
        <v>91</v>
      </c>
      <c r="F8" s="14" t="s">
        <v>92</v>
      </c>
      <c r="G8" s="14"/>
      <c r="H8" s="14" t="s">
        <v>95</v>
      </c>
      <c r="I8" s="14"/>
      <c r="J8" s="14" t="s">
        <v>96</v>
      </c>
      <c r="K8" s="14"/>
      <c r="L8" s="14" t="s">
        <v>97</v>
      </c>
      <c r="M8" s="14"/>
      <c r="N8" s="14"/>
    </row>
    <row r="9" spans="1:15" ht="22" customHeight="1">
      <c r="B9" s="14"/>
      <c r="C9" s="14"/>
      <c r="D9" s="14"/>
      <c r="E9" s="14"/>
      <c r="F9" s="15" t="s">
        <v>93</v>
      </c>
      <c r="G9" s="15" t="s">
        <v>94</v>
      </c>
      <c r="H9" s="15" t="s">
        <v>93</v>
      </c>
      <c r="I9" s="15" t="s">
        <v>94</v>
      </c>
      <c r="J9" s="15" t="s">
        <v>93</v>
      </c>
      <c r="K9" s="15" t="s">
        <v>94</v>
      </c>
      <c r="L9" s="15" t="s">
        <v>98</v>
      </c>
      <c r="M9" s="15" t="s">
        <v>99</v>
      </c>
      <c r="N9" s="15" t="s">
        <v>100</v>
      </c>
    </row>
    <row r="10" spans="1:15" ht="20" customHeight="1">
      <c r="B10" s="16" t="s">
        <v>101</v>
      </c>
      <c r="C10" s="16" t="s">
        <v>102</v>
      </c>
      <c r="D10" s="25" t="s">
        <v>45</v>
      </c>
      <c r="E10" s="16" t="s">
        <v>103</v>
      </c>
      <c r="F10" s="26">
        <v>0</v>
      </c>
      <c r="G10" s="26">
        <v>1200000</v>
      </c>
      <c r="H10" s="26">
        <v>0</v>
      </c>
      <c r="I10" s="26">
        <v>660000</v>
      </c>
      <c r="J10" s="26">
        <v>0</v>
      </c>
      <c r="K10" s="26">
        <v>360000</v>
      </c>
      <c r="L10" s="17">
        <f>$F$10+$H$10+$J$10</f>
        <v>0</v>
      </c>
      <c r="M10" s="17">
        <f>$G$10+$I$10+$K$10</f>
        <v>0</v>
      </c>
      <c r="N10" s="17">
        <f>$L$10-$M$10</f>
        <v>0</v>
      </c>
    </row>
    <row r="11" spans="1:15" ht="20" customHeight="1">
      <c r="B11" s="18" t="s">
        <v>104</v>
      </c>
      <c r="C11" s="18" t="s">
        <v>105</v>
      </c>
      <c r="D11" s="25" t="s">
        <v>45</v>
      </c>
      <c r="E11" s="18" t="s">
        <v>103</v>
      </c>
      <c r="F11" s="26">
        <v>0</v>
      </c>
      <c r="G11" s="26">
        <v>840000</v>
      </c>
      <c r="H11" s="26">
        <v>0</v>
      </c>
      <c r="I11" s="26">
        <v>462000</v>
      </c>
      <c r="J11" s="26">
        <v>0</v>
      </c>
      <c r="K11" s="26">
        <v>252000</v>
      </c>
      <c r="L11" s="19">
        <f>$F$11+$H$11+$J$11</f>
        <v>0</v>
      </c>
      <c r="M11" s="19">
        <f>$G$11+$I$11+$K$11</f>
        <v>0</v>
      </c>
      <c r="N11" s="19">
        <f>$L$11-$M$11</f>
        <v>0</v>
      </c>
    </row>
    <row r="12" spans="1:15" ht="20" customHeight="1">
      <c r="B12" s="16" t="s">
        <v>106</v>
      </c>
      <c r="C12" s="16" t="s">
        <v>107</v>
      </c>
      <c r="D12" s="25" t="s">
        <v>45</v>
      </c>
      <c r="E12" s="16" t="s">
        <v>103</v>
      </c>
      <c r="F12" s="26">
        <v>0</v>
      </c>
      <c r="G12" s="26">
        <v>360000</v>
      </c>
      <c r="H12" s="26">
        <v>0</v>
      </c>
      <c r="I12" s="26">
        <v>198000</v>
      </c>
      <c r="J12" s="26">
        <v>0</v>
      </c>
      <c r="K12" s="26">
        <v>108000</v>
      </c>
      <c r="L12" s="17">
        <f>$F$12+$H$12+$J$12</f>
        <v>0</v>
      </c>
      <c r="M12" s="17">
        <f>$G$12+$I$12+$K$12</f>
        <v>0</v>
      </c>
      <c r="N12" s="17">
        <f>$L$12-$M$12</f>
        <v>0</v>
      </c>
    </row>
    <row r="13" spans="1:15" ht="20" customHeight="1">
      <c r="B13" s="18" t="s">
        <v>108</v>
      </c>
      <c r="C13" s="18" t="s">
        <v>109</v>
      </c>
      <c r="D13" s="25" t="s">
        <v>110</v>
      </c>
      <c r="E13" s="18" t="s">
        <v>103</v>
      </c>
      <c r="F13" s="26">
        <v>0</v>
      </c>
      <c r="G13" s="26">
        <v>120000</v>
      </c>
      <c r="H13" s="26">
        <v>0</v>
      </c>
      <c r="I13" s="26">
        <v>105600</v>
      </c>
      <c r="J13" s="26">
        <v>0</v>
      </c>
      <c r="K13" s="26">
        <v>0</v>
      </c>
      <c r="L13" s="19">
        <f>$F$13+$H$13+$J$13</f>
        <v>0</v>
      </c>
      <c r="M13" s="19">
        <f>$G$13+$I$13+$K$13</f>
        <v>0</v>
      </c>
      <c r="N13" s="19">
        <f>$L$13-$M$13</f>
        <v>0</v>
      </c>
    </row>
    <row r="14" spans="1:15" ht="20" customHeight="1">
      <c r="B14" s="16" t="s">
        <v>111</v>
      </c>
      <c r="C14" s="16" t="s">
        <v>112</v>
      </c>
      <c r="D14" s="25" t="s">
        <v>47</v>
      </c>
      <c r="E14" s="16" t="s">
        <v>103</v>
      </c>
      <c r="F14" s="26">
        <v>1344000</v>
      </c>
      <c r="G14" s="26">
        <v>0</v>
      </c>
      <c r="H14" s="26">
        <v>739200</v>
      </c>
      <c r="I14" s="26">
        <v>0</v>
      </c>
      <c r="J14" s="26">
        <v>403200</v>
      </c>
      <c r="K14" s="26">
        <v>0</v>
      </c>
      <c r="L14" s="17">
        <f>$F$14+$H$14+$J$14</f>
        <v>0</v>
      </c>
      <c r="M14" s="17">
        <f>$G$14+$I$14+$K$14</f>
        <v>0</v>
      </c>
      <c r="N14" s="17">
        <f>$L$14-$M$14</f>
        <v>0</v>
      </c>
    </row>
    <row r="15" spans="1:15" ht="20" customHeight="1">
      <c r="B15" s="18" t="s">
        <v>113</v>
      </c>
      <c r="C15" s="18" t="s">
        <v>114</v>
      </c>
      <c r="D15" s="25" t="s">
        <v>48</v>
      </c>
      <c r="E15" s="18" t="s">
        <v>103</v>
      </c>
      <c r="F15" s="26">
        <v>480000</v>
      </c>
      <c r="G15" s="26">
        <v>0</v>
      </c>
      <c r="H15" s="26">
        <v>264000</v>
      </c>
      <c r="I15" s="26">
        <v>0</v>
      </c>
      <c r="J15" s="26">
        <v>144000</v>
      </c>
      <c r="K15" s="26">
        <v>0</v>
      </c>
      <c r="L15" s="19">
        <f>$F$15+$H$15+$J$15</f>
        <v>0</v>
      </c>
      <c r="M15" s="19">
        <f>$G$15+$I$15+$K$15</f>
        <v>0</v>
      </c>
      <c r="N15" s="19">
        <f>$L$15-$M$15</f>
        <v>0</v>
      </c>
    </row>
    <row r="16" spans="1:15" ht="20" customHeight="1">
      <c r="B16" s="16" t="s">
        <v>115</v>
      </c>
      <c r="C16" s="16" t="s">
        <v>116</v>
      </c>
      <c r="D16" s="25" t="s">
        <v>49</v>
      </c>
      <c r="E16" s="16" t="s">
        <v>103</v>
      </c>
      <c r="F16" s="26">
        <v>96000</v>
      </c>
      <c r="G16" s="26">
        <v>0</v>
      </c>
      <c r="H16" s="26">
        <v>52800</v>
      </c>
      <c r="I16" s="26">
        <v>0</v>
      </c>
      <c r="J16" s="26">
        <v>28800</v>
      </c>
      <c r="K16" s="26">
        <v>0</v>
      </c>
      <c r="L16" s="17">
        <f>$F$16+$H$16+$J$16</f>
        <v>0</v>
      </c>
      <c r="M16" s="17">
        <f>$G$16+$I$16+$K$16</f>
        <v>0</v>
      </c>
      <c r="N16" s="17">
        <f>$L$16-$M$16</f>
        <v>0</v>
      </c>
    </row>
    <row r="17" spans="2:14" ht="20" customHeight="1">
      <c r="B17" s="18" t="s">
        <v>117</v>
      </c>
      <c r="C17" s="18" t="s">
        <v>118</v>
      </c>
      <c r="D17" s="25" t="s">
        <v>49</v>
      </c>
      <c r="E17" s="18" t="s">
        <v>103</v>
      </c>
      <c r="F17" s="26">
        <v>48000</v>
      </c>
      <c r="G17" s="26">
        <v>0</v>
      </c>
      <c r="H17" s="26">
        <v>26400</v>
      </c>
      <c r="I17" s="26">
        <v>0</v>
      </c>
      <c r="J17" s="26">
        <v>14400</v>
      </c>
      <c r="K17" s="26">
        <v>0</v>
      </c>
      <c r="L17" s="19">
        <f>$F$17+$H$17+$J$17</f>
        <v>0</v>
      </c>
      <c r="M17" s="19">
        <f>$G$17+$I$17+$K$17</f>
        <v>0</v>
      </c>
      <c r="N17" s="19">
        <f>$L$17-$M$17</f>
        <v>0</v>
      </c>
    </row>
    <row r="18" spans="2:14" ht="20" customHeight="1">
      <c r="B18" s="16" t="s">
        <v>119</v>
      </c>
      <c r="C18" s="16" t="s">
        <v>120</v>
      </c>
      <c r="D18" s="25" t="s">
        <v>121</v>
      </c>
      <c r="E18" s="16" t="s">
        <v>103</v>
      </c>
      <c r="F18" s="26">
        <v>72000</v>
      </c>
      <c r="G18" s="26">
        <v>0</v>
      </c>
      <c r="H18" s="26">
        <v>39600</v>
      </c>
      <c r="I18" s="26">
        <v>0</v>
      </c>
      <c r="J18" s="26">
        <v>21600</v>
      </c>
      <c r="K18" s="26">
        <v>0</v>
      </c>
      <c r="L18" s="17">
        <f>$F$18+$H$18+$J$18</f>
        <v>0</v>
      </c>
      <c r="M18" s="17">
        <f>$G$18+$I$18+$K$18</f>
        <v>0</v>
      </c>
      <c r="N18" s="17">
        <f>$L$18-$M$18</f>
        <v>0</v>
      </c>
    </row>
    <row r="19" spans="2:14" ht="20" customHeight="1">
      <c r="B19" s="18" t="s">
        <v>122</v>
      </c>
      <c r="C19" s="18" t="s">
        <v>67</v>
      </c>
      <c r="D19" s="25" t="s">
        <v>123</v>
      </c>
      <c r="E19" s="18" t="s">
        <v>124</v>
      </c>
      <c r="F19" s="26">
        <v>464502</v>
      </c>
      <c r="G19" s="26">
        <v>0</v>
      </c>
      <c r="H19" s="26">
        <v>221683</v>
      </c>
      <c r="I19" s="26">
        <v>0</v>
      </c>
      <c r="J19" s="26">
        <v>158743</v>
      </c>
      <c r="K19" s="26">
        <v>0</v>
      </c>
      <c r="L19" s="19">
        <f>$F$19+$H$19+$J$19</f>
        <v>0</v>
      </c>
      <c r="M19" s="19">
        <f>$G$19+$I$19+$K$19</f>
        <v>0</v>
      </c>
      <c r="N19" s="19">
        <f>$L$19-$M$19</f>
        <v>0</v>
      </c>
    </row>
    <row r="20" spans="2:14" ht="20" customHeight="1">
      <c r="B20" s="16" t="s">
        <v>125</v>
      </c>
      <c r="C20" s="16" t="s">
        <v>126</v>
      </c>
      <c r="D20" s="25" t="s">
        <v>127</v>
      </c>
      <c r="E20" s="16" t="s">
        <v>124</v>
      </c>
      <c r="F20" s="26">
        <v>292841</v>
      </c>
      <c r="G20" s="26">
        <v>0</v>
      </c>
      <c r="H20" s="26">
        <v>135931</v>
      </c>
      <c r="I20" s="26">
        <v>0</v>
      </c>
      <c r="J20" s="26">
        <v>66652</v>
      </c>
      <c r="K20" s="26">
        <v>0</v>
      </c>
      <c r="L20" s="17">
        <f>$F$20+$H$20+$J$20</f>
        <v>0</v>
      </c>
      <c r="M20" s="17">
        <f>$G$20+$I$20+$K$20</f>
        <v>0</v>
      </c>
      <c r="N20" s="17">
        <f>$L$20-$M$20</f>
        <v>0</v>
      </c>
    </row>
    <row r="21" spans="2:14" ht="20" customHeight="1">
      <c r="B21" s="18" t="s">
        <v>128</v>
      </c>
      <c r="C21" s="18" t="s">
        <v>129</v>
      </c>
      <c r="D21" s="25" t="s">
        <v>130</v>
      </c>
      <c r="E21" s="18" t="s">
        <v>124</v>
      </c>
      <c r="F21" s="26">
        <v>220000</v>
      </c>
      <c r="G21" s="26">
        <v>0</v>
      </c>
      <c r="H21" s="26">
        <v>0</v>
      </c>
      <c r="I21" s="26">
        <v>0</v>
      </c>
      <c r="J21" s="26">
        <v>0</v>
      </c>
      <c r="K21" s="26">
        <v>0</v>
      </c>
      <c r="L21" s="19">
        <f>$F$21+$H$21+$J$21</f>
        <v>0</v>
      </c>
      <c r="M21" s="19">
        <f>$G$21+$I$21+$K$21</f>
        <v>0</v>
      </c>
      <c r="N21" s="19">
        <f>$L$21-$M$21</f>
        <v>0</v>
      </c>
    </row>
    <row r="22" spans="2:14" ht="20" customHeight="1">
      <c r="B22" s="16" t="s">
        <v>131</v>
      </c>
      <c r="C22" s="16" t="s">
        <v>70</v>
      </c>
      <c r="D22" s="25" t="s">
        <v>70</v>
      </c>
      <c r="E22" s="16" t="s">
        <v>124</v>
      </c>
      <c r="F22" s="26">
        <v>195999</v>
      </c>
      <c r="G22" s="26">
        <v>0</v>
      </c>
      <c r="H22" s="26">
        <v>96470</v>
      </c>
      <c r="I22" s="26">
        <v>0</v>
      </c>
      <c r="J22" s="26">
        <v>69187</v>
      </c>
      <c r="K22" s="26">
        <v>0</v>
      </c>
      <c r="L22" s="17">
        <f>$F$22+$H$22+$J$22</f>
        <v>0</v>
      </c>
      <c r="M22" s="17">
        <f>$G$22+$I$22+$K$22</f>
        <v>0</v>
      </c>
      <c r="N22" s="17">
        <f>$L$22-$M$22</f>
        <v>0</v>
      </c>
    </row>
    <row r="23" spans="2:14" ht="20" customHeight="1">
      <c r="B23" s="18" t="s">
        <v>132</v>
      </c>
      <c r="C23" s="18" t="s">
        <v>133</v>
      </c>
      <c r="D23" s="25" t="s">
        <v>134</v>
      </c>
      <c r="E23" s="18" t="s">
        <v>124</v>
      </c>
      <c r="F23" s="26">
        <v>826439</v>
      </c>
      <c r="G23" s="26">
        <v>0</v>
      </c>
      <c r="H23" s="26">
        <v>437290</v>
      </c>
      <c r="I23" s="26">
        <v>0</v>
      </c>
      <c r="J23" s="26">
        <v>237997</v>
      </c>
      <c r="K23" s="26">
        <v>0</v>
      </c>
      <c r="L23" s="19">
        <f>$F$23+$H$23+$J$23</f>
        <v>0</v>
      </c>
      <c r="M23" s="19">
        <f>$G$23+$I$23+$K$23</f>
        <v>0</v>
      </c>
      <c r="N23" s="19">
        <f>$L$23-$M$23</f>
        <v>0</v>
      </c>
    </row>
    <row r="24" spans="2:14" ht="20" customHeight="1">
      <c r="B24" s="16" t="s">
        <v>135</v>
      </c>
      <c r="C24" s="16" t="s">
        <v>136</v>
      </c>
      <c r="D24" s="25" t="s">
        <v>137</v>
      </c>
      <c r="E24" s="16" t="s">
        <v>124</v>
      </c>
      <c r="F24" s="26">
        <v>0</v>
      </c>
      <c r="G24" s="26">
        <v>177828</v>
      </c>
      <c r="H24" s="26">
        <v>0</v>
      </c>
      <c r="I24" s="26">
        <v>103334</v>
      </c>
      <c r="J24" s="26">
        <v>0</v>
      </c>
      <c r="K24" s="26">
        <v>57943</v>
      </c>
      <c r="L24" s="17">
        <f>$F$24+$H$24+$J$24</f>
        <v>0</v>
      </c>
      <c r="M24" s="17">
        <f>$G$24+$I$24+$K$24</f>
        <v>0</v>
      </c>
      <c r="N24" s="17">
        <f>$L$24-$M$24</f>
        <v>0</v>
      </c>
    </row>
    <row r="25" spans="2:14" ht="20" customHeight="1">
      <c r="B25" s="18" t="s">
        <v>138</v>
      </c>
      <c r="C25" s="18" t="s">
        <v>139</v>
      </c>
      <c r="D25" s="25" t="s">
        <v>140</v>
      </c>
      <c r="E25" s="18" t="s">
        <v>124</v>
      </c>
      <c r="F25" s="26">
        <v>0</v>
      </c>
      <c r="G25" s="26">
        <v>0</v>
      </c>
      <c r="H25" s="26">
        <v>0</v>
      </c>
      <c r="I25" s="26">
        <v>110000</v>
      </c>
      <c r="J25" s="26">
        <v>0</v>
      </c>
      <c r="K25" s="26">
        <v>110000</v>
      </c>
      <c r="L25" s="19">
        <f>$F$25+$H$25+$J$25</f>
        <v>0</v>
      </c>
      <c r="M25" s="19">
        <f>$G$25+$I$25+$K$25</f>
        <v>0</v>
      </c>
      <c r="N25" s="19">
        <f>$L$25-$M$25</f>
        <v>0</v>
      </c>
    </row>
    <row r="26" spans="2:14" ht="20" customHeight="1">
      <c r="B26" s="16" t="s">
        <v>141</v>
      </c>
      <c r="C26" s="16" t="s">
        <v>76</v>
      </c>
      <c r="D26" s="25" t="s">
        <v>76</v>
      </c>
      <c r="E26" s="16" t="s">
        <v>124</v>
      </c>
      <c r="F26" s="26">
        <v>0</v>
      </c>
      <c r="G26" s="26">
        <v>414631</v>
      </c>
      <c r="H26" s="26">
        <v>0</v>
      </c>
      <c r="I26" s="26">
        <v>213984</v>
      </c>
      <c r="J26" s="26">
        <v>0</v>
      </c>
      <c r="K26" s="26">
        <v>115915</v>
      </c>
      <c r="L26" s="17">
        <f>$F$26+$H$26+$J$26</f>
        <v>0</v>
      </c>
      <c r="M26" s="17">
        <f>$G$26+$I$26+$K$26</f>
        <v>0</v>
      </c>
      <c r="N26" s="17">
        <f>$L$26-$M$26</f>
        <v>0</v>
      </c>
    </row>
    <row r="27" spans="2:14" ht="20" customHeight="1">
      <c r="B27" s="18" t="s">
        <v>142</v>
      </c>
      <c r="C27" s="18" t="s">
        <v>143</v>
      </c>
      <c r="D27" s="25" t="s">
        <v>144</v>
      </c>
      <c r="E27" s="18" t="s">
        <v>124</v>
      </c>
      <c r="F27" s="26">
        <v>0</v>
      </c>
      <c r="G27" s="26">
        <v>627322</v>
      </c>
      <c r="H27" s="26">
        <v>0</v>
      </c>
      <c r="I27" s="26">
        <v>-4544</v>
      </c>
      <c r="J27" s="26">
        <v>0</v>
      </c>
      <c r="K27" s="26">
        <v>50721</v>
      </c>
      <c r="L27" s="19">
        <f>$F$27+$H$27+$J$27</f>
        <v>0</v>
      </c>
      <c r="M27" s="19">
        <f>$G$27+$I$27+$K$27</f>
        <v>0</v>
      </c>
      <c r="N27" s="19">
        <f>$L$27-$M$27</f>
        <v>0</v>
      </c>
    </row>
    <row r="28" spans="2:14" ht="20" customHeight="1">
      <c r="B28" s="16" t="s">
        <v>145</v>
      </c>
      <c r="C28" s="16" t="s">
        <v>146</v>
      </c>
      <c r="D28" s="25" t="s">
        <v>144</v>
      </c>
      <c r="E28" s="16" t="s">
        <v>124</v>
      </c>
      <c r="F28" s="26">
        <v>0</v>
      </c>
      <c r="G28" s="26">
        <v>300000</v>
      </c>
      <c r="H28" s="26">
        <v>0</v>
      </c>
      <c r="I28" s="26">
        <v>165000</v>
      </c>
      <c r="J28" s="26">
        <v>0</v>
      </c>
      <c r="K28" s="26">
        <v>90000</v>
      </c>
      <c r="L28" s="17">
        <f>$F$28+$H$28+$J$28</f>
        <v>0</v>
      </c>
      <c r="M28" s="17">
        <f>$G$28+$I$28+$K$28</f>
        <v>0</v>
      </c>
      <c r="N28" s="17">
        <f>$L$28-$M$28</f>
        <v>0</v>
      </c>
    </row>
    <row r="30" spans="2:14" ht="22" customHeight="1">
      <c r="C30" s="20" t="s">
        <v>147</v>
      </c>
      <c r="F30" s="21">
        <f>SUM(F10:F28)</f>
        <v>0</v>
      </c>
      <c r="G30" s="21">
        <f>SUM(G10:G28)</f>
        <v>0</v>
      </c>
      <c r="H30" s="21">
        <f>SUM(H10:H28)</f>
        <v>0</v>
      </c>
      <c r="I30" s="21">
        <f>SUM(I10:I28)</f>
        <v>0</v>
      </c>
      <c r="J30" s="21">
        <f>SUM(J10:J28)</f>
        <v>0</v>
      </c>
      <c r="K30" s="21">
        <f>SUM(K10:K28)</f>
        <v>0</v>
      </c>
    </row>
  </sheetData>
  <mergeCells count="11">
    <mergeCell ref="B2:M2"/>
    <mergeCell ref="B3:M3"/>
    <mergeCell ref="B5:N5"/>
    <mergeCell ref="B8:B9"/>
    <mergeCell ref="C8:C9"/>
    <mergeCell ref="D8:D9"/>
    <mergeCell ref="E8:E9"/>
    <mergeCell ref="F8:G8"/>
    <mergeCell ref="H8:I8"/>
    <mergeCell ref="J8:K8"/>
    <mergeCell ref="L8:N8"/>
  </mergeCells>
  <dataValidations count="1">
    <dataValidation type="list" allowBlank="1" showInputMessage="1" showErrorMessage="1" sqref="D10:D28">
      <formula1>"Revenue,IC Revenue,Cost of sales,Wages,Other opex,D&amp;A,Cash,Receivables,IC Asset,Inventory,PPE,Payables,IC Liability,Loans,Equity"</formula1>
    </dataValidation>
  </dataValidations>
  <printOptions horizontalCentered="1"/>
  <pageMargins left="0.4" right="0.4" top="0.5" bottom="0.6" header="0.2" footer="0.3"/>
  <pageSetup paperSize="9" fitToHeight="0" orientation="landscape"/>
  <headerFooter>
    <oddHeader>&amp;L&amp;"Arial"&amp;8&amp;K707070Lyros Accounting&amp;C&amp;"Arial"&amp;8&amp;K707070Entity TBs&amp;R&amp;"Arial"&amp;8&amp;K707070Page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F5A524"/>
    <pageSetUpPr fitToPage="1"/>
  </sheetPr>
  <dimension ref="A1:H15"/>
  <sheetViews>
    <sheetView showGridLines="0" workbookViewId="0"/>
  </sheetViews>
  <sheetFormatPr defaultRowHeight="15"/>
  <cols>
    <col min="1" max="1" width="2.7109375" customWidth="1"/>
    <col min="2" max="2" width="44.7109375" customWidth="1"/>
    <col min="3" max="4" width="16.7109375" customWidth="1"/>
    <col min="5" max="5" width="14.7109375" customWidth="1"/>
    <col min="7" max="7" width="2.7109375" customWidth="1"/>
  </cols>
  <sheetData>
    <row r="1" spans="1:8" ht="14" customHeight="1">
      <c r="A1" s="1"/>
      <c r="B1" s="1"/>
      <c r="C1" s="1"/>
      <c r="D1" s="1"/>
      <c r="E1" s="1"/>
      <c r="F1" s="1"/>
      <c r="G1" s="1"/>
      <c r="H1" s="1"/>
    </row>
    <row r="2" spans="1:8" ht="16" customHeight="1">
      <c r="A2" s="1"/>
      <c r="B2" s="11" t="s">
        <v>148</v>
      </c>
      <c r="C2" s="11"/>
      <c r="D2" s="11"/>
      <c r="E2" s="11"/>
      <c r="F2" s="11"/>
      <c r="G2" s="1"/>
      <c r="H2" s="1"/>
    </row>
    <row r="3" spans="1:8" ht="26" customHeight="1">
      <c r="A3" s="1"/>
      <c r="B3" s="12" t="s">
        <v>43</v>
      </c>
      <c r="C3" s="12"/>
      <c r="D3" s="12"/>
      <c r="E3" s="12"/>
      <c r="F3" s="12"/>
      <c r="G3" s="1"/>
      <c r="H3" s="1"/>
    </row>
    <row r="4" spans="1:8" ht="4" customHeight="1">
      <c r="A4" s="2"/>
      <c r="B4" s="2"/>
      <c r="C4" s="2"/>
      <c r="D4" s="2"/>
      <c r="E4" s="2"/>
      <c r="F4" s="2"/>
      <c r="G4" s="2"/>
      <c r="H4" s="2"/>
    </row>
    <row r="5" spans="1:8" ht="64" customHeight="1">
      <c r="B5" s="6" t="s">
        <v>149</v>
      </c>
      <c r="C5" s="6"/>
      <c r="D5" s="6"/>
      <c r="E5" s="6"/>
      <c r="F5" s="6"/>
      <c r="G5" s="6"/>
    </row>
    <row r="7" spans="1:8" ht="14" customHeight="1">
      <c r="B7" s="3" t="s">
        <v>150</v>
      </c>
    </row>
    <row r="8" spans="1:8" ht="26" customHeight="1">
      <c r="B8" s="14" t="s">
        <v>152</v>
      </c>
      <c r="C8" s="14" t="s">
        <v>153</v>
      </c>
      <c r="D8" s="14" t="s">
        <v>154</v>
      </c>
      <c r="E8" s="15" t="s">
        <v>155</v>
      </c>
    </row>
    <row r="9" spans="1:8" ht="22" customHeight="1">
      <c r="B9" s="25" t="s">
        <v>156</v>
      </c>
      <c r="C9" s="25" t="s">
        <v>110</v>
      </c>
      <c r="D9" s="25" t="s">
        <v>47</v>
      </c>
      <c r="E9" s="26">
        <v>192000</v>
      </c>
    </row>
    <row r="10" spans="1:8" ht="22" customHeight="1">
      <c r="B10" s="25" t="s">
        <v>157</v>
      </c>
      <c r="C10" s="25" t="s">
        <v>110</v>
      </c>
      <c r="D10" s="25" t="s">
        <v>47</v>
      </c>
      <c r="E10" s="26">
        <v>36000</v>
      </c>
    </row>
    <row r="11" spans="1:8" ht="22" customHeight="1">
      <c r="B11" s="25" t="s">
        <v>158</v>
      </c>
      <c r="C11" s="25" t="s">
        <v>130</v>
      </c>
      <c r="D11" s="25" t="s">
        <v>140</v>
      </c>
      <c r="E11" s="26">
        <v>110000</v>
      </c>
    </row>
    <row r="12" spans="1:8" ht="22" customHeight="1">
      <c r="B12" s="25" t="s">
        <v>159</v>
      </c>
      <c r="C12" s="25" t="s">
        <v>130</v>
      </c>
      <c r="D12" s="25" t="s">
        <v>140</v>
      </c>
      <c r="E12" s="26">
        <v>110000</v>
      </c>
    </row>
    <row r="13" spans="1:8" ht="22" customHeight="1">
      <c r="B13" s="25" t="s">
        <v>160</v>
      </c>
      <c r="C13" s="25" t="s">
        <v>160</v>
      </c>
      <c r="D13" s="25" t="s">
        <v>160</v>
      </c>
      <c r="E13" s="26">
        <v>0</v>
      </c>
    </row>
    <row r="15" spans="1:8" ht="24" customHeight="1">
      <c r="B15" s="22" t="s">
        <v>161</v>
      </c>
      <c r="C15" s="22"/>
      <c r="D15" s="22"/>
      <c r="E15" s="23">
        <f>SUM(E9:E13)</f>
        <v>0</v>
      </c>
    </row>
  </sheetData>
  <mergeCells count="3">
    <mergeCell ref="B2:F2"/>
    <mergeCell ref="B3:F3"/>
    <mergeCell ref="B5:G5"/>
  </mergeCells>
  <dataValidations count="1">
    <dataValidation type="list" allowBlank="1" showInputMessage="1" showErrorMessage="1" sqref="C9:D13">
      <formula1>"Revenue,IC Revenue,Cost of sales,Wages,Other opex,D&amp;A,Cash,Receivables,IC Asset,Inventory,PPE,Payables,IC Liability,Loans,Equity"</formula1>
    </dataValidation>
  </dataValidations>
  <printOptions horizontalCentered="1"/>
  <pageMargins left="0.4" right="0.4" top="0.5" bottom="0.6" header="0.2" footer="0.3"/>
  <pageSetup paperSize="9" fitToHeight="0" orientation="landscape"/>
  <headerFooter>
    <oddHeader>&amp;L&amp;"Arial"&amp;8&amp;K707070Lyros Accounting&amp;C&amp;"Arial"&amp;8&amp;K707070Eliminations&amp;R&amp;"Arial"&amp;8&amp;K707070Page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6.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162</v>
      </c>
      <c r="C2" s="11"/>
      <c r="D2" s="11"/>
      <c r="E2" s="11"/>
      <c r="F2" s="11"/>
      <c r="G2" s="11"/>
      <c r="H2" s="11"/>
      <c r="I2" s="11"/>
      <c r="J2" s="11"/>
      <c r="K2" s="11"/>
      <c r="L2" s="1"/>
      <c r="M2" s="1"/>
    </row>
    <row r="3" spans="1:13" ht="26" customHeight="1">
      <c r="A3" s="1"/>
      <c r="B3" s="12" t="s">
        <v>163</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164</v>
      </c>
      <c r="C7" s="13"/>
      <c r="D7" s="13"/>
      <c r="E7" s="13"/>
      <c r="F7" s="13"/>
      <c r="G7" s="13"/>
      <c r="H7" s="13"/>
      <c r="I7" s="13"/>
      <c r="J7" s="13"/>
      <c r="K7" s="13"/>
      <c r="L7" s="13"/>
    </row>
    <row r="8" spans="1:13" ht="24" customHeight="1">
      <c r="B8" s="6" t="s">
        <v>3</v>
      </c>
      <c r="C8" s="7" t="s">
        <v>165</v>
      </c>
      <c r="D8" s="7"/>
      <c r="E8" s="7"/>
      <c r="F8" s="7"/>
      <c r="G8" s="7"/>
      <c r="H8" s="7"/>
      <c r="I8" s="7"/>
      <c r="J8" s="7"/>
      <c r="K8" s="7"/>
      <c r="L8" s="7"/>
    </row>
    <row r="9" spans="1:13" ht="24" customHeight="1">
      <c r="B9" s="6" t="s">
        <v>5</v>
      </c>
      <c r="C9" s="7" t="s">
        <v>166</v>
      </c>
      <c r="D9" s="7"/>
      <c r="E9" s="7"/>
      <c r="F9" s="7"/>
      <c r="G9" s="7"/>
      <c r="H9" s="7"/>
      <c r="I9" s="7"/>
      <c r="J9" s="7"/>
      <c r="K9" s="7"/>
      <c r="L9" s="7"/>
    </row>
    <row r="10" spans="1:13" ht="24" customHeight="1">
      <c r="B10" s="6" t="s">
        <v>7</v>
      </c>
      <c r="C10" s="7" t="s">
        <v>167</v>
      </c>
      <c r="D10" s="7"/>
      <c r="E10" s="7"/>
      <c r="F10" s="7"/>
      <c r="G10" s="7"/>
      <c r="H10" s="7"/>
      <c r="I10" s="7"/>
      <c r="J10" s="7"/>
      <c r="K10" s="7"/>
      <c r="L10" s="7"/>
    </row>
    <row r="11" spans="1:13" ht="22" customHeight="1">
      <c r="B11" s="6" t="s">
        <v>168</v>
      </c>
      <c r="C11" s="6"/>
      <c r="D11" s="6"/>
      <c r="E11" s="6"/>
      <c r="F11" s="6"/>
      <c r="G11" s="6"/>
      <c r="H11" s="6"/>
      <c r="I11" s="6"/>
      <c r="J11" s="6"/>
      <c r="K11" s="6"/>
      <c r="L11" s="6"/>
    </row>
    <row r="13" spans="1:13" ht="28" customHeight="1">
      <c r="B13" s="13" t="s">
        <v>169</v>
      </c>
      <c r="C13" s="13"/>
      <c r="D13" s="13"/>
      <c r="E13" s="13"/>
      <c r="F13" s="13"/>
      <c r="G13" s="13"/>
      <c r="H13" s="13"/>
      <c r="I13" s="13"/>
      <c r="J13" s="13"/>
      <c r="K13" s="13"/>
      <c r="L13" s="13"/>
    </row>
    <row r="14" spans="1:13" ht="24" customHeight="1">
      <c r="B14" s="6" t="s">
        <v>3</v>
      </c>
      <c r="C14" s="7" t="s">
        <v>170</v>
      </c>
      <c r="D14" s="7"/>
      <c r="E14" s="7"/>
      <c r="F14" s="7"/>
      <c r="G14" s="7"/>
      <c r="H14" s="7"/>
      <c r="I14" s="7"/>
      <c r="J14" s="7"/>
      <c r="K14" s="7"/>
      <c r="L14" s="7"/>
    </row>
    <row r="15" spans="1:13" ht="24" customHeight="1">
      <c r="B15" s="6" t="s">
        <v>5</v>
      </c>
      <c r="C15" s="7" t="s">
        <v>171</v>
      </c>
      <c r="D15" s="7"/>
      <c r="E15" s="7"/>
      <c r="F15" s="7"/>
      <c r="G15" s="7"/>
      <c r="H15" s="7"/>
      <c r="I15" s="7"/>
      <c r="J15" s="7"/>
      <c r="K15" s="7"/>
      <c r="L15" s="7"/>
    </row>
    <row r="16" spans="1:13" ht="24" customHeight="1">
      <c r="B16" s="6" t="s">
        <v>7</v>
      </c>
      <c r="C16" s="7" t="s">
        <v>172</v>
      </c>
      <c r="D16" s="7"/>
      <c r="E16" s="7"/>
      <c r="F16" s="7"/>
      <c r="G16" s="7"/>
      <c r="H16" s="7"/>
      <c r="I16" s="7"/>
      <c r="J16" s="7"/>
      <c r="K16" s="7"/>
      <c r="L16" s="7"/>
    </row>
    <row r="17" spans="2:12" ht="22" customHeight="1">
      <c r="B17" s="6" t="s">
        <v>173</v>
      </c>
      <c r="C17" s="6"/>
      <c r="D17" s="6"/>
      <c r="E17" s="6"/>
      <c r="F17" s="6"/>
      <c r="G17" s="6"/>
      <c r="H17" s="6"/>
      <c r="I17" s="6"/>
      <c r="J17" s="6"/>
      <c r="K17" s="6"/>
      <c r="L17" s="6"/>
    </row>
    <row r="20" spans="2:12" ht="24" customHeight="1">
      <c r="B20" s="10" t="s">
        <v>35</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vt:lpstr>
      <vt:lpstr>Consolidated P&amp;L</vt:lpstr>
      <vt:lpstr>Consolidated BS</vt:lpstr>
      <vt:lpstr>Entity TBs</vt:lpstr>
      <vt:lpstr>Eliminations</vt:lpstr>
      <vt:lpstr>Connect your data</vt:lpstr>
      <vt:lpstr>'Connect your data'!Print_Area</vt:lpstr>
      <vt:lpstr>Cover!Print_Area</vt:lpstr>
      <vt:lpstr>'Connect your data'!Print_Titles</vt:lpstr>
      <vt:lpstr>'Consolidated BS'!Print_Titles</vt:lpstr>
      <vt:lpstr>'Consolidated P&amp;L'!Print_Titles</vt:lpstr>
      <vt:lpstr>Eliminations!Print_Titles</vt:lpstr>
      <vt:lpstr>'Entity TBs'!Print_Titles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2026-05-23T20:47:52Z</dcterms:created>
  <dcterms:modified xsi:type="dcterms:W3CDTF">2026-05-23T20:47:52Z</dcterms:modified>
</cp:coreProperties>
</file>