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Rollup" sheetId="2" r:id="rId2"/>
    <sheet name="Heatmap" sheetId="3" r:id="rId3"/>
    <sheet name="Data" sheetId="4" r:id="rId4"/>
    <sheet name="Connect your data" sheetId="5" r:id="rId5"/>
  </sheets>
  <definedNames>
    <definedName name="_xlnm.Print_Area" localSheetId="4">'Connect your data'!$A$1:$M$22</definedName>
    <definedName name="_xlnm.Print_Area" localSheetId="0">Cover!$A$1:$M$40</definedName>
    <definedName name="_xlnm.Print_Titles" localSheetId="4">'Connect your data'!$1:$5</definedName>
    <definedName name="_xlnm.Print_Titles" localSheetId="3">Data!$1:$5</definedName>
    <definedName name="_xlnm.Print_Titles" localSheetId="2">Heatmap!$1:$5</definedName>
    <definedName name="_xlnm.Print_Titles" localSheetId="1">Rollup!$1:$5</definedName>
  </definedNames>
  <calcPr calcId="124519" fullCalcOnLoad="1"/>
</workbook>
</file>

<file path=xl/sharedStrings.xml><?xml version="1.0" encoding="utf-8"?>
<sst xmlns="http://schemas.openxmlformats.org/spreadsheetml/2006/main" count="343" uniqueCount="94">
  <si>
    <t>PER-DEPARTMENT P&amp;L WITH VARIANCE TO BUDGET</t>
  </si>
  <si>
    <t>Departmental Variance Rollup</t>
  </si>
  <si>
    <t>HOW TO USE</t>
  </si>
  <si>
    <t>1.</t>
  </si>
  <si>
    <t>On the Data sheet, enter actual and budget values for each line item per department per month.</t>
  </si>
  <si>
    <t>2.</t>
  </si>
  <si>
    <t>The Rollup sheet sums actual and budget across departments for each line.</t>
  </si>
  <si>
    <t>3.</t>
  </si>
  <si>
    <t>The Variance sheet shows variance dollars and per cent per department; the Heatmap visualises intensity.</t>
  </si>
  <si>
    <t>DESIGNED FOR</t>
  </si>
  <si>
    <t>Finance lead or fractional CFO running monthly variance reviews with department heads who own their own P&amp;L.</t>
  </si>
  <si>
    <t>EXAMPLE BUSINESS PROFILE</t>
  </si>
  <si>
    <t>Synthetic data inside this workbook represents the following business shape. Use it as a reference for what good looks like; your numbers will differ.</t>
  </si>
  <si>
    <t>STRUCTURE</t>
  </si>
  <si>
    <t>Five departments: Operations, Sales, Marketing, Finance, Executive</t>
  </si>
  <si>
    <t>REPORTING</t>
  </si>
  <si>
    <t>Monthly review against department budgets set at start of FY</t>
  </si>
  <si>
    <t>USE CASE</t>
  </si>
  <si>
    <t>Holding each department head accountable to a P&amp;L they signed up to</t>
  </si>
  <si>
    <t>INPUTS YOU NEED TO PROVIDE</t>
  </si>
  <si>
    <t>These figures vary by company and cannot be exported directly from your accounting software. Replace the amber-bordered sample values on the tabs noted below.</t>
  </si>
  <si>
    <t>Actual values per line item per department per month</t>
  </si>
  <si>
    <t>Used on: Data tab</t>
  </si>
  <si>
    <t>Budget values per line item per department per month</t>
  </si>
  <si>
    <t>Used on: Data tab (Budget block)</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</si>
  <si>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</si>
  <si>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</si>
  <si>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</si>
  <si>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</si>
  <si>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</si>
  <si>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</si>
  <si>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</si>
  <si>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QUARTER ROLLUP</t>
  </si>
  <si>
    <t>Actual and budget by department</t>
  </si>
  <si>
    <t>For the quarter shown on the Data sheet: actual, budget, and variance per department per line item. Variance equals actual minus budget; for income lines a positive variance is favourable, for expense lines a positive variance is unfavourable.</t>
  </si>
  <si>
    <t>BY DEPARTMENT</t>
  </si>
  <si>
    <t>Quarter rollup</t>
  </si>
  <si>
    <t>Line</t>
  </si>
  <si>
    <t>Operations</t>
  </si>
  <si>
    <t>Sales</t>
  </si>
  <si>
    <t>Marketing</t>
  </si>
  <si>
    <t>Finance</t>
  </si>
  <si>
    <t>Executive</t>
  </si>
  <si>
    <t/>
  </si>
  <si>
    <t>Actual</t>
  </si>
  <si>
    <t>Budget</t>
  </si>
  <si>
    <t>Variance</t>
  </si>
  <si>
    <t>Revenue</t>
  </si>
  <si>
    <t>Cost of sales</t>
  </si>
  <si>
    <t>Wages and on-costs</t>
  </si>
  <si>
    <t>Marketing and advertising</t>
  </si>
  <si>
    <t>Occupancy</t>
  </si>
  <si>
    <t>Administration</t>
  </si>
  <si>
    <t>Other operating expenses</t>
  </si>
  <si>
    <t>RECONCILIATION</t>
  </si>
  <si>
    <t>Tie-out checks for this tab</t>
  </si>
  <si>
    <t>Check</t>
  </si>
  <si>
    <t>Left side</t>
  </si>
  <si>
    <t>Right side</t>
  </si>
  <si>
    <t>Difference</t>
  </si>
  <si>
    <t>Status</t>
  </si>
  <si>
    <t>Sum of all department actuals equals Data sheet actual total</t>
  </si>
  <si>
    <t>VARIANCE HEATMAP</t>
  </si>
  <si>
    <t>Variance per cent by department and line</t>
  </si>
  <si>
    <t>Variance from budget as a percentage of budget, per department per line. Red cells indicate unfavourable variance (income below budget or expense above budget). Use to scan for the department or line driving the result.</t>
  </si>
  <si>
    <t>PER CENT VARIANCE</t>
  </si>
  <si>
    <t>Heatmap</t>
  </si>
  <si>
    <t>Sign</t>
  </si>
  <si>
    <t>lower is better (unfav %)</t>
  </si>
  <si>
    <t>Variance per cent (lower is better):</t>
  </si>
  <si>
    <t>Lower</t>
  </si>
  <si>
    <t>Mid</t>
  </si>
  <si>
    <t>Higher</t>
  </si>
  <si>
    <t>Green = better, red = worse</t>
  </si>
  <si>
    <t>SOURCE DATA</t>
  </si>
  <si>
    <t>Actuals and budget per department per line per month</t>
  </si>
  <si>
    <t>One row per line item per department per kind (Actual or Budget) per month. Other sheets read off this table with SUMIFS. Keep the line names and department names spelled identically wherever they appear.</t>
  </si>
  <si>
    <t>STEP 1</t>
  </si>
  <si>
    <t>Actual and budget data</t>
  </si>
  <si>
    <t>Department</t>
  </si>
  <si>
    <t>Kind</t>
  </si>
  <si>
    <t>Quarter</t>
  </si>
  <si>
    <t>POPULATE THIS WORKBOOK</t>
  </si>
  <si>
    <t>Connect your accounting data</t>
  </si>
  <si>
    <t>Option 1   Enter the data yourself</t>
  </si>
  <si>
    <t>Export the relevant report from your accounting software (e.g. departmental variance rollup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</si>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</sst>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_-&quot;$&quot;* #,##0_-;[Red]_-&quot;$&quot;* (#,##0)_-;_-&quot;$&quot;* &quot;-&quot;_-;_-@_-"/>
    <numFmt numFmtId="165" formatCode="0.0%;[Red](0.0%);&quot;-&quot;"/>
    <numFmt numFmtId="166" formatCode="mmm yy"/>
  </numFmts>
  <fonts count="15">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707070"/>
      <name val="Arial"/>
      <family val="2"/>
    </font>
    <font>
      <sz val="9"/>
      <color rgb="FF1A1A1A"/>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E0F2E5"/>
        <bgColor indexed="64"/>
      </patternFill>
    </fill>
    <fill>
      <patternFill patternType="solid">
        <fgColor rgb="FFFCE5E6"/>
        <bgColor indexed="64"/>
      </patternFill>
    </fill>
    <fill>
      <patternFill patternType="solid">
        <fgColor rgb="FFFFFEF7"/>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8">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2" fillId="6" borderId="2" xfId="0" applyFont="1" applyFill="1" applyBorder="1" applyAlignment="1">
      <alignment horizontal="center" vertical="center"/>
    </xf>
    <xf numFmtId="165" fontId="1" fillId="5"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3"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3" fillId="8" borderId="2" xfId="0" applyFont="1" applyFill="1" applyBorder="1" applyAlignment="1">
      <alignment horizontal="center" vertical="center"/>
    </xf>
    <xf numFmtId="166" fontId="11" fillId="2" borderId="1" xfId="0" applyNumberFormat="1" applyFont="1" applyFill="1" applyBorder="1" applyAlignment="1">
      <alignment horizontal="right" vertical="center"/>
    </xf>
    <xf numFmtId="164" fontId="14" fillId="9" borderId="3"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584960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90562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572250"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S22"/>
  <sheetViews>
    <sheetView showGridLines="0" workbookViewId="0"/>
  </sheetViews>
  <sheetFormatPr defaultRowHeight="15"/>
  <cols>
    <col min="1" max="1" width="2.7109375" customWidth="1"/>
    <col min="2" max="2" width="28.7109375" customWidth="1"/>
    <col min="3"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32</v>
      </c>
      <c r="C2" s="11"/>
      <c r="D2" s="11"/>
      <c r="E2" s="11"/>
      <c r="F2" s="11"/>
      <c r="G2" s="11"/>
      <c r="H2" s="11"/>
      <c r="I2" s="11"/>
      <c r="J2" s="11"/>
      <c r="K2" s="11"/>
      <c r="L2" s="11"/>
      <c r="M2" s="11"/>
      <c r="N2" s="11"/>
      <c r="O2" s="11"/>
      <c r="P2" s="11"/>
      <c r="Q2" s="11"/>
      <c r="R2" s="1"/>
      <c r="S2" s="1"/>
    </row>
    <row r="3" spans="1:19" ht="26" customHeight="1">
      <c r="A3" s="1"/>
      <c r="B3" s="12" t="s">
        <v>33</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34</v>
      </c>
      <c r="C5" s="6"/>
      <c r="D5" s="6"/>
      <c r="E5" s="6"/>
      <c r="F5" s="6"/>
      <c r="G5" s="6"/>
      <c r="H5" s="6"/>
      <c r="I5" s="6"/>
      <c r="J5" s="6"/>
      <c r="K5" s="6"/>
      <c r="L5" s="6"/>
      <c r="M5" s="6"/>
      <c r="N5" s="6"/>
      <c r="O5" s="6"/>
      <c r="P5" s="6"/>
      <c r="Q5" s="6"/>
      <c r="R5" s="6"/>
    </row>
    <row r="7" spans="1:19" ht="14" customHeight="1">
      <c r="B7" s="3" t="s">
        <v>35</v>
      </c>
    </row>
    <row r="8" spans="1:19" ht="26" customHeight="1">
      <c r="B8" s="13" t="s">
        <v>36</v>
      </c>
    </row>
    <row r="9" spans="1:19" ht="26" customHeight="1">
      <c r="B9" s="14" t="s">
        <v>37</v>
      </c>
      <c r="C9" s="15" t="s">
        <v>38</v>
      </c>
      <c r="D9" s="15"/>
      <c r="E9" s="15"/>
      <c r="F9" s="15" t="s">
        <v>39</v>
      </c>
      <c r="G9" s="15"/>
      <c r="H9" s="15"/>
      <c r="I9" s="15" t="s">
        <v>40</v>
      </c>
      <c r="J9" s="15"/>
      <c r="K9" s="15"/>
      <c r="L9" s="15" t="s">
        <v>41</v>
      </c>
      <c r="M9" s="15"/>
      <c r="N9" s="15"/>
      <c r="O9" s="15" t="s">
        <v>42</v>
      </c>
      <c r="P9" s="15"/>
      <c r="Q9" s="15"/>
    </row>
    <row r="10" spans="1:19" ht="22" customHeight="1">
      <c r="B10" s="14" t="s">
        <v>43</v>
      </c>
      <c r="C10" s="15" t="s">
        <v>44</v>
      </c>
      <c r="D10" s="15" t="s">
        <v>45</v>
      </c>
      <c r="E10" s="15" t="s">
        <v>46</v>
      </c>
      <c r="F10" s="15" t="s">
        <v>44</v>
      </c>
      <c r="G10" s="15" t="s">
        <v>45</v>
      </c>
      <c r="H10" s="15" t="s">
        <v>46</v>
      </c>
      <c r="I10" s="15" t="s">
        <v>44</v>
      </c>
      <c r="J10" s="15" t="s">
        <v>45</v>
      </c>
      <c r="K10" s="15" t="s">
        <v>46</v>
      </c>
      <c r="L10" s="15" t="s">
        <v>44</v>
      </c>
      <c r="M10" s="15" t="s">
        <v>45</v>
      </c>
      <c r="N10" s="15" t="s">
        <v>46</v>
      </c>
      <c r="O10" s="15" t="s">
        <v>44</v>
      </c>
      <c r="P10" s="15" t="s">
        <v>45</v>
      </c>
      <c r="Q10" s="15" t="s">
        <v>46</v>
      </c>
    </row>
    <row r="11" spans="1:19" ht="22" customHeight="1">
      <c r="B11" s="16" t="s">
        <v>47</v>
      </c>
      <c r="C11" s="17">
        <f>SUMIFS(Data!$H:$H,Data!$B:$B,$B11,Data!$C:$C,"Operations",Data!$D:$D,"Actual")</f>
        <v>0</v>
      </c>
      <c r="D11" s="17">
        <f>SUMIFS(Data!$H:$H,Data!$B:$B,$B11,Data!$C:$C,"Operations",Data!$D:$D,"Budget")</f>
        <v>0</v>
      </c>
      <c r="E11" s="17">
        <f>C11-D11</f>
        <v>0</v>
      </c>
      <c r="F11" s="17">
        <f>SUMIFS(Data!$H:$H,Data!$B:$B,$B11,Data!$C:$C,"Sales",Data!$D:$D,"Actual")</f>
        <v>0</v>
      </c>
      <c r="G11" s="17">
        <f>SUMIFS(Data!$H:$H,Data!$B:$B,$B11,Data!$C:$C,"Sales",Data!$D:$D,"Budget")</f>
        <v>0</v>
      </c>
      <c r="H11" s="17">
        <f>F11-G11</f>
        <v>0</v>
      </c>
      <c r="I11" s="17">
        <f>SUMIFS(Data!$H:$H,Data!$B:$B,$B11,Data!$C:$C,"Marketing",Data!$D:$D,"Actual")</f>
        <v>0</v>
      </c>
      <c r="J11" s="17">
        <f>SUMIFS(Data!$H:$H,Data!$B:$B,$B11,Data!$C:$C,"Marketing",Data!$D:$D,"Budget")</f>
        <v>0</v>
      </c>
      <c r="K11" s="17">
        <f>I11-J11</f>
        <v>0</v>
      </c>
      <c r="L11" s="17">
        <f>SUMIFS(Data!$H:$H,Data!$B:$B,$B11,Data!$C:$C,"Finance",Data!$D:$D,"Actual")</f>
        <v>0</v>
      </c>
      <c r="M11" s="17">
        <f>SUMIFS(Data!$H:$H,Data!$B:$B,$B11,Data!$C:$C,"Finance",Data!$D:$D,"Budget")</f>
        <v>0</v>
      </c>
      <c r="N11" s="17">
        <f>L11-M11</f>
        <v>0</v>
      </c>
      <c r="O11" s="17">
        <f>SUMIFS(Data!$H:$H,Data!$B:$B,$B11,Data!$C:$C,"Executive",Data!$D:$D,"Actual")</f>
        <v>0</v>
      </c>
      <c r="P11" s="17">
        <f>SUMIFS(Data!$H:$H,Data!$B:$B,$B11,Data!$C:$C,"Executive",Data!$D:$D,"Budget")</f>
        <v>0</v>
      </c>
      <c r="Q11" s="17">
        <f>O11-P11</f>
        <v>0</v>
      </c>
    </row>
    <row r="12" spans="1:19" ht="22" customHeight="1">
      <c r="B12" s="18" t="s">
        <v>48</v>
      </c>
      <c r="C12" s="19">
        <f>SUMIFS(Data!$H:$H,Data!$B:$B,$B12,Data!$C:$C,"Operations",Data!$D:$D,"Actual")</f>
        <v>0</v>
      </c>
      <c r="D12" s="19">
        <f>SUMIFS(Data!$H:$H,Data!$B:$B,$B12,Data!$C:$C,"Operations",Data!$D:$D,"Budget")</f>
        <v>0</v>
      </c>
      <c r="E12" s="19">
        <f>C12-D12</f>
        <v>0</v>
      </c>
      <c r="F12" s="19">
        <f>SUMIFS(Data!$H:$H,Data!$B:$B,$B12,Data!$C:$C,"Sales",Data!$D:$D,"Actual")</f>
        <v>0</v>
      </c>
      <c r="G12" s="19">
        <f>SUMIFS(Data!$H:$H,Data!$B:$B,$B12,Data!$C:$C,"Sales",Data!$D:$D,"Budget")</f>
        <v>0</v>
      </c>
      <c r="H12" s="19">
        <f>F12-G12</f>
        <v>0</v>
      </c>
      <c r="I12" s="19">
        <f>SUMIFS(Data!$H:$H,Data!$B:$B,$B12,Data!$C:$C,"Marketing",Data!$D:$D,"Actual")</f>
        <v>0</v>
      </c>
      <c r="J12" s="19">
        <f>SUMIFS(Data!$H:$H,Data!$B:$B,$B12,Data!$C:$C,"Marketing",Data!$D:$D,"Budget")</f>
        <v>0</v>
      </c>
      <c r="K12" s="19">
        <f>I12-J12</f>
        <v>0</v>
      </c>
      <c r="L12" s="19">
        <f>SUMIFS(Data!$H:$H,Data!$B:$B,$B12,Data!$C:$C,"Finance",Data!$D:$D,"Actual")</f>
        <v>0</v>
      </c>
      <c r="M12" s="19">
        <f>SUMIFS(Data!$H:$H,Data!$B:$B,$B12,Data!$C:$C,"Finance",Data!$D:$D,"Budget")</f>
        <v>0</v>
      </c>
      <c r="N12" s="19">
        <f>L12-M12</f>
        <v>0</v>
      </c>
      <c r="O12" s="19">
        <f>SUMIFS(Data!$H:$H,Data!$B:$B,$B12,Data!$C:$C,"Executive",Data!$D:$D,"Actual")</f>
        <v>0</v>
      </c>
      <c r="P12" s="19">
        <f>SUMIFS(Data!$H:$H,Data!$B:$B,$B12,Data!$C:$C,"Executive",Data!$D:$D,"Budget")</f>
        <v>0</v>
      </c>
      <c r="Q12" s="19">
        <f>O12-P12</f>
        <v>0</v>
      </c>
    </row>
    <row r="13" spans="1:19" ht="22" customHeight="1">
      <c r="B13" s="16" t="s">
        <v>49</v>
      </c>
      <c r="C13" s="17">
        <f>SUMIFS(Data!$H:$H,Data!$B:$B,$B13,Data!$C:$C,"Operations",Data!$D:$D,"Actual")</f>
        <v>0</v>
      </c>
      <c r="D13" s="17">
        <f>SUMIFS(Data!$H:$H,Data!$B:$B,$B13,Data!$C:$C,"Operations",Data!$D:$D,"Budget")</f>
        <v>0</v>
      </c>
      <c r="E13" s="17">
        <f>C13-D13</f>
        <v>0</v>
      </c>
      <c r="F13" s="17">
        <f>SUMIFS(Data!$H:$H,Data!$B:$B,$B13,Data!$C:$C,"Sales",Data!$D:$D,"Actual")</f>
        <v>0</v>
      </c>
      <c r="G13" s="17">
        <f>SUMIFS(Data!$H:$H,Data!$B:$B,$B13,Data!$C:$C,"Sales",Data!$D:$D,"Budget")</f>
        <v>0</v>
      </c>
      <c r="H13" s="17">
        <f>F13-G13</f>
        <v>0</v>
      </c>
      <c r="I13" s="17">
        <f>SUMIFS(Data!$H:$H,Data!$B:$B,$B13,Data!$C:$C,"Marketing",Data!$D:$D,"Actual")</f>
        <v>0</v>
      </c>
      <c r="J13" s="17">
        <f>SUMIFS(Data!$H:$H,Data!$B:$B,$B13,Data!$C:$C,"Marketing",Data!$D:$D,"Budget")</f>
        <v>0</v>
      </c>
      <c r="K13" s="17">
        <f>I13-J13</f>
        <v>0</v>
      </c>
      <c r="L13" s="17">
        <f>SUMIFS(Data!$H:$H,Data!$B:$B,$B13,Data!$C:$C,"Finance",Data!$D:$D,"Actual")</f>
        <v>0</v>
      </c>
      <c r="M13" s="17">
        <f>SUMIFS(Data!$H:$H,Data!$B:$B,$B13,Data!$C:$C,"Finance",Data!$D:$D,"Budget")</f>
        <v>0</v>
      </c>
      <c r="N13" s="17">
        <f>L13-M13</f>
        <v>0</v>
      </c>
      <c r="O13" s="17">
        <f>SUMIFS(Data!$H:$H,Data!$B:$B,$B13,Data!$C:$C,"Executive",Data!$D:$D,"Actual")</f>
        <v>0</v>
      </c>
      <c r="P13" s="17">
        <f>SUMIFS(Data!$H:$H,Data!$B:$B,$B13,Data!$C:$C,"Executive",Data!$D:$D,"Budget")</f>
        <v>0</v>
      </c>
      <c r="Q13" s="17">
        <f>O13-P13</f>
        <v>0</v>
      </c>
    </row>
    <row r="14" spans="1:19" ht="22" customHeight="1">
      <c r="B14" s="18" t="s">
        <v>50</v>
      </c>
      <c r="C14" s="19">
        <f>SUMIFS(Data!$H:$H,Data!$B:$B,$B14,Data!$C:$C,"Operations",Data!$D:$D,"Actual")</f>
        <v>0</v>
      </c>
      <c r="D14" s="19">
        <f>SUMIFS(Data!$H:$H,Data!$B:$B,$B14,Data!$C:$C,"Operations",Data!$D:$D,"Budget")</f>
        <v>0</v>
      </c>
      <c r="E14" s="19">
        <f>C14-D14</f>
        <v>0</v>
      </c>
      <c r="F14" s="19">
        <f>SUMIFS(Data!$H:$H,Data!$B:$B,$B14,Data!$C:$C,"Sales",Data!$D:$D,"Actual")</f>
        <v>0</v>
      </c>
      <c r="G14" s="19">
        <f>SUMIFS(Data!$H:$H,Data!$B:$B,$B14,Data!$C:$C,"Sales",Data!$D:$D,"Budget")</f>
        <v>0</v>
      </c>
      <c r="H14" s="19">
        <f>F14-G14</f>
        <v>0</v>
      </c>
      <c r="I14" s="19">
        <f>SUMIFS(Data!$H:$H,Data!$B:$B,$B14,Data!$C:$C,"Marketing",Data!$D:$D,"Actual")</f>
        <v>0</v>
      </c>
      <c r="J14" s="19">
        <f>SUMIFS(Data!$H:$H,Data!$B:$B,$B14,Data!$C:$C,"Marketing",Data!$D:$D,"Budget")</f>
        <v>0</v>
      </c>
      <c r="K14" s="19">
        <f>I14-J14</f>
        <v>0</v>
      </c>
      <c r="L14" s="19">
        <f>SUMIFS(Data!$H:$H,Data!$B:$B,$B14,Data!$C:$C,"Finance",Data!$D:$D,"Actual")</f>
        <v>0</v>
      </c>
      <c r="M14" s="19">
        <f>SUMIFS(Data!$H:$H,Data!$B:$B,$B14,Data!$C:$C,"Finance",Data!$D:$D,"Budget")</f>
        <v>0</v>
      </c>
      <c r="N14" s="19">
        <f>L14-M14</f>
        <v>0</v>
      </c>
      <c r="O14" s="19">
        <f>SUMIFS(Data!$H:$H,Data!$B:$B,$B14,Data!$C:$C,"Executive",Data!$D:$D,"Actual")</f>
        <v>0</v>
      </c>
      <c r="P14" s="19">
        <f>SUMIFS(Data!$H:$H,Data!$B:$B,$B14,Data!$C:$C,"Executive",Data!$D:$D,"Budget")</f>
        <v>0</v>
      </c>
      <c r="Q14" s="19">
        <f>O14-P14</f>
        <v>0</v>
      </c>
    </row>
    <row r="15" spans="1:19" ht="22" customHeight="1">
      <c r="B15" s="16" t="s">
        <v>51</v>
      </c>
      <c r="C15" s="17">
        <f>SUMIFS(Data!$H:$H,Data!$B:$B,$B15,Data!$C:$C,"Operations",Data!$D:$D,"Actual")</f>
        <v>0</v>
      </c>
      <c r="D15" s="17">
        <f>SUMIFS(Data!$H:$H,Data!$B:$B,$B15,Data!$C:$C,"Operations",Data!$D:$D,"Budget")</f>
        <v>0</v>
      </c>
      <c r="E15" s="17">
        <f>C15-D15</f>
        <v>0</v>
      </c>
      <c r="F15" s="17">
        <f>SUMIFS(Data!$H:$H,Data!$B:$B,$B15,Data!$C:$C,"Sales",Data!$D:$D,"Actual")</f>
        <v>0</v>
      </c>
      <c r="G15" s="17">
        <f>SUMIFS(Data!$H:$H,Data!$B:$B,$B15,Data!$C:$C,"Sales",Data!$D:$D,"Budget")</f>
        <v>0</v>
      </c>
      <c r="H15" s="17">
        <f>F15-G15</f>
        <v>0</v>
      </c>
      <c r="I15" s="17">
        <f>SUMIFS(Data!$H:$H,Data!$B:$B,$B15,Data!$C:$C,"Marketing",Data!$D:$D,"Actual")</f>
        <v>0</v>
      </c>
      <c r="J15" s="17">
        <f>SUMIFS(Data!$H:$H,Data!$B:$B,$B15,Data!$C:$C,"Marketing",Data!$D:$D,"Budget")</f>
        <v>0</v>
      </c>
      <c r="K15" s="17">
        <f>I15-J15</f>
        <v>0</v>
      </c>
      <c r="L15" s="17">
        <f>SUMIFS(Data!$H:$H,Data!$B:$B,$B15,Data!$C:$C,"Finance",Data!$D:$D,"Actual")</f>
        <v>0</v>
      </c>
      <c r="M15" s="17">
        <f>SUMIFS(Data!$H:$H,Data!$B:$B,$B15,Data!$C:$C,"Finance",Data!$D:$D,"Budget")</f>
        <v>0</v>
      </c>
      <c r="N15" s="17">
        <f>L15-M15</f>
        <v>0</v>
      </c>
      <c r="O15" s="17">
        <f>SUMIFS(Data!$H:$H,Data!$B:$B,$B15,Data!$C:$C,"Executive",Data!$D:$D,"Actual")</f>
        <v>0</v>
      </c>
      <c r="P15" s="17">
        <f>SUMIFS(Data!$H:$H,Data!$B:$B,$B15,Data!$C:$C,"Executive",Data!$D:$D,"Budget")</f>
        <v>0</v>
      </c>
      <c r="Q15" s="17">
        <f>O15-P15</f>
        <v>0</v>
      </c>
    </row>
    <row r="16" spans="1:19" ht="22" customHeight="1">
      <c r="B16" s="18" t="s">
        <v>52</v>
      </c>
      <c r="C16" s="19">
        <f>SUMIFS(Data!$H:$H,Data!$B:$B,$B16,Data!$C:$C,"Operations",Data!$D:$D,"Actual")</f>
        <v>0</v>
      </c>
      <c r="D16" s="19">
        <f>SUMIFS(Data!$H:$H,Data!$B:$B,$B16,Data!$C:$C,"Operations",Data!$D:$D,"Budget")</f>
        <v>0</v>
      </c>
      <c r="E16" s="19">
        <f>C16-D16</f>
        <v>0</v>
      </c>
      <c r="F16" s="19">
        <f>SUMIFS(Data!$H:$H,Data!$B:$B,$B16,Data!$C:$C,"Sales",Data!$D:$D,"Actual")</f>
        <v>0</v>
      </c>
      <c r="G16" s="19">
        <f>SUMIFS(Data!$H:$H,Data!$B:$B,$B16,Data!$C:$C,"Sales",Data!$D:$D,"Budget")</f>
        <v>0</v>
      </c>
      <c r="H16" s="19">
        <f>F16-G16</f>
        <v>0</v>
      </c>
      <c r="I16" s="19">
        <f>SUMIFS(Data!$H:$H,Data!$B:$B,$B16,Data!$C:$C,"Marketing",Data!$D:$D,"Actual")</f>
        <v>0</v>
      </c>
      <c r="J16" s="19">
        <f>SUMIFS(Data!$H:$H,Data!$B:$B,$B16,Data!$C:$C,"Marketing",Data!$D:$D,"Budget")</f>
        <v>0</v>
      </c>
      <c r="K16" s="19">
        <f>I16-J16</f>
        <v>0</v>
      </c>
      <c r="L16" s="19">
        <f>SUMIFS(Data!$H:$H,Data!$B:$B,$B16,Data!$C:$C,"Finance",Data!$D:$D,"Actual")</f>
        <v>0</v>
      </c>
      <c r="M16" s="19">
        <f>SUMIFS(Data!$H:$H,Data!$B:$B,$B16,Data!$C:$C,"Finance",Data!$D:$D,"Budget")</f>
        <v>0</v>
      </c>
      <c r="N16" s="19">
        <f>L16-M16</f>
        <v>0</v>
      </c>
      <c r="O16" s="19">
        <f>SUMIFS(Data!$H:$H,Data!$B:$B,$B16,Data!$C:$C,"Executive",Data!$D:$D,"Actual")</f>
        <v>0</v>
      </c>
      <c r="P16" s="19">
        <f>SUMIFS(Data!$H:$H,Data!$B:$B,$B16,Data!$C:$C,"Executive",Data!$D:$D,"Budget")</f>
        <v>0</v>
      </c>
      <c r="Q16" s="19">
        <f>O16-P16</f>
        <v>0</v>
      </c>
    </row>
    <row r="17" spans="2:17" ht="22" customHeight="1">
      <c r="B17" s="16" t="s">
        <v>53</v>
      </c>
      <c r="C17" s="17">
        <f>SUMIFS(Data!$H:$H,Data!$B:$B,$B17,Data!$C:$C,"Operations",Data!$D:$D,"Actual")</f>
        <v>0</v>
      </c>
      <c r="D17" s="17">
        <f>SUMIFS(Data!$H:$H,Data!$B:$B,$B17,Data!$C:$C,"Operations",Data!$D:$D,"Budget")</f>
        <v>0</v>
      </c>
      <c r="E17" s="17">
        <f>C17-D17</f>
        <v>0</v>
      </c>
      <c r="F17" s="17">
        <f>SUMIFS(Data!$H:$H,Data!$B:$B,$B17,Data!$C:$C,"Sales",Data!$D:$D,"Actual")</f>
        <v>0</v>
      </c>
      <c r="G17" s="17">
        <f>SUMIFS(Data!$H:$H,Data!$B:$B,$B17,Data!$C:$C,"Sales",Data!$D:$D,"Budget")</f>
        <v>0</v>
      </c>
      <c r="H17" s="17">
        <f>F17-G17</f>
        <v>0</v>
      </c>
      <c r="I17" s="17">
        <f>SUMIFS(Data!$H:$H,Data!$B:$B,$B17,Data!$C:$C,"Marketing",Data!$D:$D,"Actual")</f>
        <v>0</v>
      </c>
      <c r="J17" s="17">
        <f>SUMIFS(Data!$H:$H,Data!$B:$B,$B17,Data!$C:$C,"Marketing",Data!$D:$D,"Budget")</f>
        <v>0</v>
      </c>
      <c r="K17" s="17">
        <f>I17-J17</f>
        <v>0</v>
      </c>
      <c r="L17" s="17">
        <f>SUMIFS(Data!$H:$H,Data!$B:$B,$B17,Data!$C:$C,"Finance",Data!$D:$D,"Actual")</f>
        <v>0</v>
      </c>
      <c r="M17" s="17">
        <f>SUMIFS(Data!$H:$H,Data!$B:$B,$B17,Data!$C:$C,"Finance",Data!$D:$D,"Budget")</f>
        <v>0</v>
      </c>
      <c r="N17" s="17">
        <f>L17-M17</f>
        <v>0</v>
      </c>
      <c r="O17" s="17">
        <f>SUMIFS(Data!$H:$H,Data!$B:$B,$B17,Data!$C:$C,"Executive",Data!$D:$D,"Actual")</f>
        <v>0</v>
      </c>
      <c r="P17" s="17">
        <f>SUMIFS(Data!$H:$H,Data!$B:$B,$B17,Data!$C:$C,"Executive",Data!$D:$D,"Budget")</f>
        <v>0</v>
      </c>
      <c r="Q17" s="17">
        <f>O17-P17</f>
        <v>0</v>
      </c>
    </row>
    <row r="19" spans="2:17" ht="14" customHeight="1">
      <c r="B19" s="3" t="s">
        <v>54</v>
      </c>
    </row>
    <row r="20" spans="2:17" ht="26" customHeight="1">
      <c r="B20" s="13" t="s">
        <v>55</v>
      </c>
    </row>
    <row r="21" spans="2:17" ht="26" customHeight="1">
      <c r="B21" s="14" t="s">
        <v>56</v>
      </c>
      <c r="C21" s="15" t="s">
        <v>57</v>
      </c>
      <c r="D21" s="15" t="s">
        <v>58</v>
      </c>
      <c r="E21" s="15" t="s">
        <v>59</v>
      </c>
      <c r="F21" s="15" t="s">
        <v>60</v>
      </c>
    </row>
    <row r="22" spans="2:17" ht="22" customHeight="1">
      <c r="B22" s="16" t="s">
        <v>61</v>
      </c>
      <c r="C22" s="17">
        <f>SUMPRODUCT((B11:B17&lt;&gt;"")*1)*0+SUMIFS(Data!H:H,Data!D:D,"Actual")</f>
        <v>0</v>
      </c>
      <c r="D22" s="17">
        <f>SUMIF(Data!D:D,"Actual",Data!H:H)</f>
        <v>0</v>
      </c>
      <c r="E22" s="17">
        <f>C22-D22</f>
        <v>0</v>
      </c>
      <c r="F22" s="20">
        <f>IF(ABS(C22-D22)&lt;0.5,"OK","FLAG")</f>
        <v>0</v>
      </c>
    </row>
  </sheetData>
  <mergeCells count="8">
    <mergeCell ref="B2:Q2"/>
    <mergeCell ref="B3:Q3"/>
    <mergeCell ref="B5:R5"/>
    <mergeCell ref="C9:E9"/>
    <mergeCell ref="F9:H9"/>
    <mergeCell ref="I9:K9"/>
    <mergeCell ref="L9:N9"/>
    <mergeCell ref="O9:Q9"/>
  </mergeCells>
  <conditionalFormatting sqref="F22">
    <cfRule type="containsText" dxfId="0" priority="1" operator="containsText" text="OK">
      <formula>NOT(ISERROR(SEARCH("OK",F22)))</formula>
    </cfRule>
    <cfRule type="containsText" dxfId="1" priority="2" operator="containsText" text="FLAG">
      <formula>NOT(ISERROR(SEARCH("FLAG",F22)))</formula>
    </cfRule>
  </conditionalFormatting>
  <printOptions horizontalCentered="1"/>
  <pageMargins left="0.4" right="0.4" top="0.5" bottom="0.6" header="0.2" footer="0.3"/>
  <pageSetup paperSize="9" fitToHeight="0" orientation="landscape"/>
  <headerFooter>
    <oddHeader>&amp;L&amp;"Arial"&amp;8&amp;K707070Lyros Accounting&amp;C&amp;"Arial"&amp;8&amp;K707070Rollup&amp;R&amp;"Arial"&amp;8&amp;K707070Page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I19"/>
  <sheetViews>
    <sheetView showGridLines="0" workbookViewId="0"/>
  </sheetViews>
  <sheetFormatPr defaultRowHeight="15"/>
  <cols>
    <col min="1" max="1" width="2.7109375" customWidth="1"/>
    <col min="2" max="2" width="26.7109375" customWidth="1"/>
    <col min="3" max="8" width="14.7109375" customWidth="1"/>
    <col min="9" max="9" width="2.7109375" customWidth="1"/>
  </cols>
  <sheetData>
    <row r="1" spans="1:9" ht="14" customHeight="1">
      <c r="A1" s="1"/>
      <c r="B1" s="1"/>
      <c r="C1" s="1"/>
      <c r="D1" s="1"/>
      <c r="E1" s="1"/>
      <c r="F1" s="1"/>
      <c r="G1" s="1"/>
      <c r="H1" s="1"/>
      <c r="I1" s="1"/>
    </row>
    <row r="2" spans="1:9" ht="16" customHeight="1">
      <c r="A2" s="1"/>
      <c r="B2" s="11" t="s">
        <v>62</v>
      </c>
      <c r="C2" s="11"/>
      <c r="D2" s="11"/>
      <c r="E2" s="11"/>
      <c r="F2" s="11"/>
      <c r="G2" s="11"/>
      <c r="H2" s="1"/>
      <c r="I2" s="1"/>
    </row>
    <row r="3" spans="1:9" ht="26" customHeight="1">
      <c r="A3" s="1"/>
      <c r="B3" s="12" t="s">
        <v>63</v>
      </c>
      <c r="C3" s="12"/>
      <c r="D3" s="12"/>
      <c r="E3" s="12"/>
      <c r="F3" s="12"/>
      <c r="G3" s="12"/>
      <c r="H3" s="1"/>
      <c r="I3" s="1"/>
    </row>
    <row r="4" spans="1:9" ht="4" customHeight="1">
      <c r="A4" s="2"/>
      <c r="B4" s="2"/>
      <c r="C4" s="2"/>
      <c r="D4" s="2"/>
      <c r="E4" s="2"/>
      <c r="F4" s="2"/>
      <c r="G4" s="2"/>
      <c r="H4" s="2"/>
      <c r="I4" s="2"/>
    </row>
    <row r="5" spans="1:9" ht="48" customHeight="1">
      <c r="B5" s="6" t="s">
        <v>64</v>
      </c>
      <c r="C5" s="6"/>
      <c r="D5" s="6"/>
      <c r="E5" s="6"/>
      <c r="F5" s="6"/>
      <c r="G5" s="6"/>
      <c r="H5" s="6"/>
    </row>
    <row r="7" spans="1:9" ht="14" customHeight="1">
      <c r="B7" s="3" t="s">
        <v>65</v>
      </c>
    </row>
    <row r="8" spans="1:9" ht="26" customHeight="1">
      <c r="B8" s="13" t="s">
        <v>66</v>
      </c>
    </row>
    <row r="9" spans="1:9" ht="26" customHeight="1">
      <c r="B9" s="14" t="s">
        <v>37</v>
      </c>
      <c r="C9" s="15" t="s">
        <v>38</v>
      </c>
      <c r="D9" s="15" t="s">
        <v>39</v>
      </c>
      <c r="E9" s="15" t="s">
        <v>40</v>
      </c>
      <c r="F9" s="15" t="s">
        <v>41</v>
      </c>
      <c r="G9" s="15" t="s">
        <v>42</v>
      </c>
      <c r="H9" s="15" t="s">
        <v>67</v>
      </c>
    </row>
    <row r="10" spans="1:9" ht="22" customHeight="1">
      <c r="B10" s="16" t="s">
        <v>47</v>
      </c>
      <c r="C10" s="21">
        <f>IFERROR(((SUMIFS(Data!$H:$H,Data!$B:$B,$B10,Data!$C:$C,"Operations",Data!$D:$D,"Actual"))-(SUMIFS(Data!$H:$H,Data!$B:$B,$B10,Data!$C:$C,"Operations",Data!$D:$D,"Budget")))/MAX(ABS(SUMIFS(Data!$H:$H,Data!$B:$B,$B10,Data!$C:$C,"Operations",Data!$D:$D,"Budget")),1)*-1,0)</f>
        <v>0</v>
      </c>
      <c r="D10" s="21">
        <f>IFERROR(((SUMIFS(Data!$H:$H,Data!$B:$B,$B10,Data!$C:$C,"Sales",Data!$D:$D,"Actual"))-(SUMIFS(Data!$H:$H,Data!$B:$B,$B10,Data!$C:$C,"Sales",Data!$D:$D,"Budget")))/MAX(ABS(SUMIFS(Data!$H:$H,Data!$B:$B,$B10,Data!$C:$C,"Sales",Data!$D:$D,"Budget")),1)*-1,0)</f>
        <v>0</v>
      </c>
      <c r="E10" s="21">
        <f>IFERROR(((SUMIFS(Data!$H:$H,Data!$B:$B,$B10,Data!$C:$C,"Marketing",Data!$D:$D,"Actual"))-(SUMIFS(Data!$H:$H,Data!$B:$B,$B10,Data!$C:$C,"Marketing",Data!$D:$D,"Budget")))/MAX(ABS(SUMIFS(Data!$H:$H,Data!$B:$B,$B10,Data!$C:$C,"Marketing",Data!$D:$D,"Budget")),1)*-1,0)</f>
        <v>0</v>
      </c>
      <c r="F10" s="21">
        <f>IFERROR(((SUMIFS(Data!$H:$H,Data!$B:$B,$B10,Data!$C:$C,"Finance",Data!$D:$D,"Actual"))-(SUMIFS(Data!$H:$H,Data!$B:$B,$B10,Data!$C:$C,"Finance",Data!$D:$D,"Budget")))/MAX(ABS(SUMIFS(Data!$H:$H,Data!$B:$B,$B10,Data!$C:$C,"Finance",Data!$D:$D,"Budget")),1)*-1,0)</f>
        <v>0</v>
      </c>
      <c r="G10" s="21">
        <f>IFERROR(((SUMIFS(Data!$H:$H,Data!$B:$B,$B10,Data!$C:$C,"Executive",Data!$D:$D,"Actual"))-(SUMIFS(Data!$H:$H,Data!$B:$B,$B10,Data!$C:$C,"Executive",Data!$D:$D,"Budget")))/MAX(ABS(SUMIFS(Data!$H:$H,Data!$B:$B,$B10,Data!$C:$C,"Executive",Data!$D:$D,"Budget")),1)*-1,0)</f>
        <v>0</v>
      </c>
      <c r="H10" s="16" t="s">
        <v>68</v>
      </c>
    </row>
    <row r="11" spans="1:9" ht="22" customHeight="1">
      <c r="B11" s="18" t="s">
        <v>48</v>
      </c>
      <c r="C11" s="22">
        <f>IFERROR(((SUMIFS(Data!$H:$H,Data!$B:$B,$B11,Data!$C:$C,"Operations",Data!$D:$D,"Actual"))-(SUMIFS(Data!$H:$H,Data!$B:$B,$B11,Data!$C:$C,"Operations",Data!$D:$D,"Budget")))/MAX(ABS(SUMIFS(Data!$H:$H,Data!$B:$B,$B11,Data!$C:$C,"Operations",Data!$D:$D,"Budget")),1)*1,0)</f>
        <v>0</v>
      </c>
      <c r="D11" s="22">
        <f>IFERROR(((SUMIFS(Data!$H:$H,Data!$B:$B,$B11,Data!$C:$C,"Sales",Data!$D:$D,"Actual"))-(SUMIFS(Data!$H:$H,Data!$B:$B,$B11,Data!$C:$C,"Sales",Data!$D:$D,"Budget")))/MAX(ABS(SUMIFS(Data!$H:$H,Data!$B:$B,$B11,Data!$C:$C,"Sales",Data!$D:$D,"Budget")),1)*1,0)</f>
        <v>0</v>
      </c>
      <c r="E11" s="22">
        <f>IFERROR(((SUMIFS(Data!$H:$H,Data!$B:$B,$B11,Data!$C:$C,"Marketing",Data!$D:$D,"Actual"))-(SUMIFS(Data!$H:$H,Data!$B:$B,$B11,Data!$C:$C,"Marketing",Data!$D:$D,"Budget")))/MAX(ABS(SUMIFS(Data!$H:$H,Data!$B:$B,$B11,Data!$C:$C,"Marketing",Data!$D:$D,"Budget")),1)*1,0)</f>
        <v>0</v>
      </c>
      <c r="F11" s="22">
        <f>IFERROR(((SUMIFS(Data!$H:$H,Data!$B:$B,$B11,Data!$C:$C,"Finance",Data!$D:$D,"Actual"))-(SUMIFS(Data!$H:$H,Data!$B:$B,$B11,Data!$C:$C,"Finance",Data!$D:$D,"Budget")))/MAX(ABS(SUMIFS(Data!$H:$H,Data!$B:$B,$B11,Data!$C:$C,"Finance",Data!$D:$D,"Budget")),1)*1,0)</f>
        <v>0</v>
      </c>
      <c r="G11" s="22">
        <f>IFERROR(((SUMIFS(Data!$H:$H,Data!$B:$B,$B11,Data!$C:$C,"Executive",Data!$D:$D,"Actual"))-(SUMIFS(Data!$H:$H,Data!$B:$B,$B11,Data!$C:$C,"Executive",Data!$D:$D,"Budget")))/MAX(ABS(SUMIFS(Data!$H:$H,Data!$B:$B,$B11,Data!$C:$C,"Executive",Data!$D:$D,"Budget")),1)*1,0)</f>
        <v>0</v>
      </c>
      <c r="H11" s="18" t="s">
        <v>68</v>
      </c>
    </row>
    <row r="12" spans="1:9" ht="22" customHeight="1">
      <c r="B12" s="16" t="s">
        <v>49</v>
      </c>
      <c r="C12" s="21">
        <f>IFERROR(((SUMIFS(Data!$H:$H,Data!$B:$B,$B12,Data!$C:$C,"Operations",Data!$D:$D,"Actual"))-(SUMIFS(Data!$H:$H,Data!$B:$B,$B12,Data!$C:$C,"Operations",Data!$D:$D,"Budget")))/MAX(ABS(SUMIFS(Data!$H:$H,Data!$B:$B,$B12,Data!$C:$C,"Operations",Data!$D:$D,"Budget")),1)*1,0)</f>
        <v>0</v>
      </c>
      <c r="D12" s="21">
        <f>IFERROR(((SUMIFS(Data!$H:$H,Data!$B:$B,$B12,Data!$C:$C,"Sales",Data!$D:$D,"Actual"))-(SUMIFS(Data!$H:$H,Data!$B:$B,$B12,Data!$C:$C,"Sales",Data!$D:$D,"Budget")))/MAX(ABS(SUMIFS(Data!$H:$H,Data!$B:$B,$B12,Data!$C:$C,"Sales",Data!$D:$D,"Budget")),1)*1,0)</f>
        <v>0</v>
      </c>
      <c r="E12" s="21">
        <f>IFERROR(((SUMIFS(Data!$H:$H,Data!$B:$B,$B12,Data!$C:$C,"Marketing",Data!$D:$D,"Actual"))-(SUMIFS(Data!$H:$H,Data!$B:$B,$B12,Data!$C:$C,"Marketing",Data!$D:$D,"Budget")))/MAX(ABS(SUMIFS(Data!$H:$H,Data!$B:$B,$B12,Data!$C:$C,"Marketing",Data!$D:$D,"Budget")),1)*1,0)</f>
        <v>0</v>
      </c>
      <c r="F12" s="21">
        <f>IFERROR(((SUMIFS(Data!$H:$H,Data!$B:$B,$B12,Data!$C:$C,"Finance",Data!$D:$D,"Actual"))-(SUMIFS(Data!$H:$H,Data!$B:$B,$B12,Data!$C:$C,"Finance",Data!$D:$D,"Budget")))/MAX(ABS(SUMIFS(Data!$H:$H,Data!$B:$B,$B12,Data!$C:$C,"Finance",Data!$D:$D,"Budget")),1)*1,0)</f>
        <v>0</v>
      </c>
      <c r="G12" s="21">
        <f>IFERROR(((SUMIFS(Data!$H:$H,Data!$B:$B,$B12,Data!$C:$C,"Executive",Data!$D:$D,"Actual"))-(SUMIFS(Data!$H:$H,Data!$B:$B,$B12,Data!$C:$C,"Executive",Data!$D:$D,"Budget")))/MAX(ABS(SUMIFS(Data!$H:$H,Data!$B:$B,$B12,Data!$C:$C,"Executive",Data!$D:$D,"Budget")),1)*1,0)</f>
        <v>0</v>
      </c>
      <c r="H12" s="16" t="s">
        <v>68</v>
      </c>
    </row>
    <row r="13" spans="1:9" ht="22" customHeight="1">
      <c r="B13" s="18" t="s">
        <v>50</v>
      </c>
      <c r="C13" s="22">
        <f>IFERROR(((SUMIFS(Data!$H:$H,Data!$B:$B,$B13,Data!$C:$C,"Operations",Data!$D:$D,"Actual"))-(SUMIFS(Data!$H:$H,Data!$B:$B,$B13,Data!$C:$C,"Operations",Data!$D:$D,"Budget")))/MAX(ABS(SUMIFS(Data!$H:$H,Data!$B:$B,$B13,Data!$C:$C,"Operations",Data!$D:$D,"Budget")),1)*1,0)</f>
        <v>0</v>
      </c>
      <c r="D13" s="22">
        <f>IFERROR(((SUMIFS(Data!$H:$H,Data!$B:$B,$B13,Data!$C:$C,"Sales",Data!$D:$D,"Actual"))-(SUMIFS(Data!$H:$H,Data!$B:$B,$B13,Data!$C:$C,"Sales",Data!$D:$D,"Budget")))/MAX(ABS(SUMIFS(Data!$H:$H,Data!$B:$B,$B13,Data!$C:$C,"Sales",Data!$D:$D,"Budget")),1)*1,0)</f>
        <v>0</v>
      </c>
      <c r="E13" s="22">
        <f>IFERROR(((SUMIFS(Data!$H:$H,Data!$B:$B,$B13,Data!$C:$C,"Marketing",Data!$D:$D,"Actual"))-(SUMIFS(Data!$H:$H,Data!$B:$B,$B13,Data!$C:$C,"Marketing",Data!$D:$D,"Budget")))/MAX(ABS(SUMIFS(Data!$H:$H,Data!$B:$B,$B13,Data!$C:$C,"Marketing",Data!$D:$D,"Budget")),1)*1,0)</f>
        <v>0</v>
      </c>
      <c r="F13" s="22">
        <f>IFERROR(((SUMIFS(Data!$H:$H,Data!$B:$B,$B13,Data!$C:$C,"Finance",Data!$D:$D,"Actual"))-(SUMIFS(Data!$H:$H,Data!$B:$B,$B13,Data!$C:$C,"Finance",Data!$D:$D,"Budget")))/MAX(ABS(SUMIFS(Data!$H:$H,Data!$B:$B,$B13,Data!$C:$C,"Finance",Data!$D:$D,"Budget")),1)*1,0)</f>
        <v>0</v>
      </c>
      <c r="G13" s="22">
        <f>IFERROR(((SUMIFS(Data!$H:$H,Data!$B:$B,$B13,Data!$C:$C,"Executive",Data!$D:$D,"Actual"))-(SUMIFS(Data!$H:$H,Data!$B:$B,$B13,Data!$C:$C,"Executive",Data!$D:$D,"Budget")))/MAX(ABS(SUMIFS(Data!$H:$H,Data!$B:$B,$B13,Data!$C:$C,"Executive",Data!$D:$D,"Budget")),1)*1,0)</f>
        <v>0</v>
      </c>
      <c r="H13" s="18" t="s">
        <v>68</v>
      </c>
    </row>
    <row r="14" spans="1:9" ht="22" customHeight="1">
      <c r="B14" s="16" t="s">
        <v>51</v>
      </c>
      <c r="C14" s="21">
        <f>IFERROR(((SUMIFS(Data!$H:$H,Data!$B:$B,$B14,Data!$C:$C,"Operations",Data!$D:$D,"Actual"))-(SUMIFS(Data!$H:$H,Data!$B:$B,$B14,Data!$C:$C,"Operations",Data!$D:$D,"Budget")))/MAX(ABS(SUMIFS(Data!$H:$H,Data!$B:$B,$B14,Data!$C:$C,"Operations",Data!$D:$D,"Budget")),1)*1,0)</f>
        <v>0</v>
      </c>
      <c r="D14" s="21">
        <f>IFERROR(((SUMIFS(Data!$H:$H,Data!$B:$B,$B14,Data!$C:$C,"Sales",Data!$D:$D,"Actual"))-(SUMIFS(Data!$H:$H,Data!$B:$B,$B14,Data!$C:$C,"Sales",Data!$D:$D,"Budget")))/MAX(ABS(SUMIFS(Data!$H:$H,Data!$B:$B,$B14,Data!$C:$C,"Sales",Data!$D:$D,"Budget")),1)*1,0)</f>
        <v>0</v>
      </c>
      <c r="E14" s="21">
        <f>IFERROR(((SUMIFS(Data!$H:$H,Data!$B:$B,$B14,Data!$C:$C,"Marketing",Data!$D:$D,"Actual"))-(SUMIFS(Data!$H:$H,Data!$B:$B,$B14,Data!$C:$C,"Marketing",Data!$D:$D,"Budget")))/MAX(ABS(SUMIFS(Data!$H:$H,Data!$B:$B,$B14,Data!$C:$C,"Marketing",Data!$D:$D,"Budget")),1)*1,0)</f>
        <v>0</v>
      </c>
      <c r="F14" s="21">
        <f>IFERROR(((SUMIFS(Data!$H:$H,Data!$B:$B,$B14,Data!$C:$C,"Finance",Data!$D:$D,"Actual"))-(SUMIFS(Data!$H:$H,Data!$B:$B,$B14,Data!$C:$C,"Finance",Data!$D:$D,"Budget")))/MAX(ABS(SUMIFS(Data!$H:$H,Data!$B:$B,$B14,Data!$C:$C,"Finance",Data!$D:$D,"Budget")),1)*1,0)</f>
        <v>0</v>
      </c>
      <c r="G14" s="21">
        <f>IFERROR(((SUMIFS(Data!$H:$H,Data!$B:$B,$B14,Data!$C:$C,"Executive",Data!$D:$D,"Actual"))-(SUMIFS(Data!$H:$H,Data!$B:$B,$B14,Data!$C:$C,"Executive",Data!$D:$D,"Budget")))/MAX(ABS(SUMIFS(Data!$H:$H,Data!$B:$B,$B14,Data!$C:$C,"Executive",Data!$D:$D,"Budget")),1)*1,0)</f>
        <v>0</v>
      </c>
      <c r="H14" s="16" t="s">
        <v>68</v>
      </c>
    </row>
    <row r="15" spans="1:9" ht="22" customHeight="1">
      <c r="B15" s="18" t="s">
        <v>52</v>
      </c>
      <c r="C15" s="22">
        <f>IFERROR(((SUMIFS(Data!$H:$H,Data!$B:$B,$B15,Data!$C:$C,"Operations",Data!$D:$D,"Actual"))-(SUMIFS(Data!$H:$H,Data!$B:$B,$B15,Data!$C:$C,"Operations",Data!$D:$D,"Budget")))/MAX(ABS(SUMIFS(Data!$H:$H,Data!$B:$B,$B15,Data!$C:$C,"Operations",Data!$D:$D,"Budget")),1)*1,0)</f>
        <v>0</v>
      </c>
      <c r="D15" s="22">
        <f>IFERROR(((SUMIFS(Data!$H:$H,Data!$B:$B,$B15,Data!$C:$C,"Sales",Data!$D:$D,"Actual"))-(SUMIFS(Data!$H:$H,Data!$B:$B,$B15,Data!$C:$C,"Sales",Data!$D:$D,"Budget")))/MAX(ABS(SUMIFS(Data!$H:$H,Data!$B:$B,$B15,Data!$C:$C,"Sales",Data!$D:$D,"Budget")),1)*1,0)</f>
        <v>0</v>
      </c>
      <c r="E15" s="22">
        <f>IFERROR(((SUMIFS(Data!$H:$H,Data!$B:$B,$B15,Data!$C:$C,"Marketing",Data!$D:$D,"Actual"))-(SUMIFS(Data!$H:$H,Data!$B:$B,$B15,Data!$C:$C,"Marketing",Data!$D:$D,"Budget")))/MAX(ABS(SUMIFS(Data!$H:$H,Data!$B:$B,$B15,Data!$C:$C,"Marketing",Data!$D:$D,"Budget")),1)*1,0)</f>
        <v>0</v>
      </c>
      <c r="F15" s="22">
        <f>IFERROR(((SUMIFS(Data!$H:$H,Data!$B:$B,$B15,Data!$C:$C,"Finance",Data!$D:$D,"Actual"))-(SUMIFS(Data!$H:$H,Data!$B:$B,$B15,Data!$C:$C,"Finance",Data!$D:$D,"Budget")))/MAX(ABS(SUMIFS(Data!$H:$H,Data!$B:$B,$B15,Data!$C:$C,"Finance",Data!$D:$D,"Budget")),1)*1,0)</f>
        <v>0</v>
      </c>
      <c r="G15" s="22">
        <f>IFERROR(((SUMIFS(Data!$H:$H,Data!$B:$B,$B15,Data!$C:$C,"Executive",Data!$D:$D,"Actual"))-(SUMIFS(Data!$H:$H,Data!$B:$B,$B15,Data!$C:$C,"Executive",Data!$D:$D,"Budget")))/MAX(ABS(SUMIFS(Data!$H:$H,Data!$B:$B,$B15,Data!$C:$C,"Executive",Data!$D:$D,"Budget")),1)*1,0)</f>
        <v>0</v>
      </c>
      <c r="H15" s="18" t="s">
        <v>68</v>
      </c>
    </row>
    <row r="16" spans="1:9" ht="22" customHeight="1">
      <c r="B16" s="16" t="s">
        <v>53</v>
      </c>
      <c r="C16" s="21">
        <f>IFERROR(((SUMIFS(Data!$H:$H,Data!$B:$B,$B16,Data!$C:$C,"Operations",Data!$D:$D,"Actual"))-(SUMIFS(Data!$H:$H,Data!$B:$B,$B16,Data!$C:$C,"Operations",Data!$D:$D,"Budget")))/MAX(ABS(SUMIFS(Data!$H:$H,Data!$B:$B,$B16,Data!$C:$C,"Operations",Data!$D:$D,"Budget")),1)*1,0)</f>
        <v>0</v>
      </c>
      <c r="D16" s="21">
        <f>IFERROR(((SUMIFS(Data!$H:$H,Data!$B:$B,$B16,Data!$C:$C,"Sales",Data!$D:$D,"Actual"))-(SUMIFS(Data!$H:$H,Data!$B:$B,$B16,Data!$C:$C,"Sales",Data!$D:$D,"Budget")))/MAX(ABS(SUMIFS(Data!$H:$H,Data!$B:$B,$B16,Data!$C:$C,"Sales",Data!$D:$D,"Budget")),1)*1,0)</f>
        <v>0</v>
      </c>
      <c r="E16" s="21">
        <f>IFERROR(((SUMIFS(Data!$H:$H,Data!$B:$B,$B16,Data!$C:$C,"Marketing",Data!$D:$D,"Actual"))-(SUMIFS(Data!$H:$H,Data!$B:$B,$B16,Data!$C:$C,"Marketing",Data!$D:$D,"Budget")))/MAX(ABS(SUMIFS(Data!$H:$H,Data!$B:$B,$B16,Data!$C:$C,"Marketing",Data!$D:$D,"Budget")),1)*1,0)</f>
        <v>0</v>
      </c>
      <c r="F16" s="21">
        <f>IFERROR(((SUMIFS(Data!$H:$H,Data!$B:$B,$B16,Data!$C:$C,"Finance",Data!$D:$D,"Actual"))-(SUMIFS(Data!$H:$H,Data!$B:$B,$B16,Data!$C:$C,"Finance",Data!$D:$D,"Budget")))/MAX(ABS(SUMIFS(Data!$H:$H,Data!$B:$B,$B16,Data!$C:$C,"Finance",Data!$D:$D,"Budget")),1)*1,0)</f>
        <v>0</v>
      </c>
      <c r="G16" s="21">
        <f>IFERROR(((SUMIFS(Data!$H:$H,Data!$B:$B,$B16,Data!$C:$C,"Executive",Data!$D:$D,"Actual"))-(SUMIFS(Data!$H:$H,Data!$B:$B,$B16,Data!$C:$C,"Executive",Data!$D:$D,"Budget")))/MAX(ABS(SUMIFS(Data!$H:$H,Data!$B:$B,$B16,Data!$C:$C,"Executive",Data!$D:$D,"Budget")),1)*1,0)</f>
        <v>0</v>
      </c>
      <c r="H16" s="16" t="s">
        <v>68</v>
      </c>
    </row>
    <row r="19" spans="2:6" ht="18" customHeight="1">
      <c r="B19" s="8" t="s">
        <v>69</v>
      </c>
      <c r="C19" s="23" t="s">
        <v>70</v>
      </c>
      <c r="D19" s="24" t="s">
        <v>71</v>
      </c>
      <c r="E19" s="25" t="s">
        <v>72</v>
      </c>
      <c r="F19" s="8" t="s">
        <v>73</v>
      </c>
    </row>
  </sheetData>
  <mergeCells count="3">
    <mergeCell ref="B2:G2"/>
    <mergeCell ref="B3:G3"/>
    <mergeCell ref="B5:H5"/>
  </mergeCells>
  <conditionalFormatting sqref="C10:G16">
    <cfRule type="colorScale" priority="1">
      <colorScale>
        <cfvo type="min" val="0"/>
        <cfvo type="percentile" val="50"/>
        <cfvo type="max" val="0"/>
        <color rgb="FFE0F2E5"/>
        <color rgb="FFFFFFFF"/>
        <color rgb="FFFCE5E6"/>
      </colorScale>
    </cfRule>
  </conditionalFormatting>
  <printOptions horizontalCentered="1"/>
  <pageMargins left="0.4" right="0.4" top="0.5" bottom="0.6" header="0.2" footer="0.3"/>
  <pageSetup paperSize="9" fitToHeight="0" orientation="landscape"/>
  <headerFooter>
    <oddHeader>&amp;L&amp;"Arial"&amp;8&amp;K707070Lyros Accounting&amp;C&amp;"Arial"&amp;8&amp;K707070Heatmap&amp;R&amp;"Arial"&amp;8&amp;K707070Page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I79"/>
  <sheetViews>
    <sheetView showGridLines="0" workbookViewId="0"/>
  </sheetViews>
  <sheetFormatPr defaultRowHeight="15"/>
  <cols>
    <col min="1" max="1" width="2.7109375" customWidth="1"/>
    <col min="2" max="2" width="26.7109375" customWidth="1"/>
    <col min="3" max="3" width="16.7109375" customWidth="1"/>
    <col min="4" max="4" width="10.7109375" customWidth="1"/>
    <col min="5" max="8" width="13.7109375" customWidth="1"/>
    <col min="9" max="9" width="2.7109375" customWidth="1"/>
  </cols>
  <sheetData>
    <row r="1" spans="1:9" ht="14" customHeight="1">
      <c r="A1" s="1"/>
      <c r="B1" s="1"/>
      <c r="C1" s="1"/>
      <c r="D1" s="1"/>
      <c r="E1" s="1"/>
      <c r="F1" s="1"/>
      <c r="G1" s="1"/>
      <c r="H1" s="1"/>
      <c r="I1" s="1"/>
    </row>
    <row r="2" spans="1:9" ht="16" customHeight="1">
      <c r="A2" s="1"/>
      <c r="B2" s="11" t="s">
        <v>74</v>
      </c>
      <c r="C2" s="11"/>
      <c r="D2" s="11"/>
      <c r="E2" s="11"/>
      <c r="F2" s="11"/>
      <c r="G2" s="11"/>
      <c r="H2" s="1"/>
      <c r="I2" s="1"/>
    </row>
    <row r="3" spans="1:9" ht="26" customHeight="1">
      <c r="A3" s="1"/>
      <c r="B3" s="12" t="s">
        <v>75</v>
      </c>
      <c r="C3" s="12"/>
      <c r="D3" s="12"/>
      <c r="E3" s="12"/>
      <c r="F3" s="12"/>
      <c r="G3" s="12"/>
      <c r="H3" s="1"/>
      <c r="I3" s="1"/>
    </row>
    <row r="4" spans="1:9" ht="4" customHeight="1">
      <c r="A4" s="2"/>
      <c r="B4" s="2"/>
      <c r="C4" s="2"/>
      <c r="D4" s="2"/>
      <c r="E4" s="2"/>
      <c r="F4" s="2"/>
      <c r="G4" s="2"/>
      <c r="H4" s="2"/>
      <c r="I4" s="2"/>
    </row>
    <row r="5" spans="1:9" ht="48" customHeight="1">
      <c r="B5" s="6" t="s">
        <v>76</v>
      </c>
      <c r="C5" s="6"/>
      <c r="D5" s="6"/>
      <c r="E5" s="6"/>
      <c r="F5" s="6"/>
      <c r="G5" s="6"/>
      <c r="H5" s="6"/>
    </row>
    <row r="7" spans="1:9" ht="14" customHeight="1">
      <c r="B7" s="3" t="s">
        <v>77</v>
      </c>
    </row>
    <row r="8" spans="1:9" ht="26" customHeight="1">
      <c r="B8" s="13" t="s">
        <v>78</v>
      </c>
    </row>
    <row r="9" spans="1:9" ht="26" customHeight="1">
      <c r="B9" s="14" t="s">
        <v>37</v>
      </c>
      <c r="C9" s="14" t="s">
        <v>79</v>
      </c>
      <c r="D9" s="14" t="s">
        <v>80</v>
      </c>
      <c r="E9" s="26">
        <v>45930</v>
      </c>
      <c r="F9" s="26">
        <v>45961</v>
      </c>
      <c r="G9" s="26">
        <v>45991</v>
      </c>
      <c r="H9" s="15" t="s">
        <v>81</v>
      </c>
    </row>
    <row r="10" spans="1:9" ht="20" customHeight="1">
      <c r="B10" s="16" t="s">
        <v>47</v>
      </c>
      <c r="C10" s="16" t="s">
        <v>38</v>
      </c>
      <c r="D10" s="16" t="s">
        <v>44</v>
      </c>
      <c r="E10" s="27">
        <v>327325</v>
      </c>
      <c r="F10" s="27">
        <v>326611</v>
      </c>
      <c r="G10" s="27">
        <v>328187</v>
      </c>
      <c r="H10" s="17">
        <f>SUM(E10:G10)</f>
        <v>0</v>
      </c>
    </row>
    <row r="11" spans="1:9" ht="20" customHeight="1">
      <c r="B11" s="18" t="s">
        <v>47</v>
      </c>
      <c r="C11" s="18" t="s">
        <v>38</v>
      </c>
      <c r="D11" s="18" t="s">
        <v>45</v>
      </c>
      <c r="E11" s="27">
        <v>320000</v>
      </c>
      <c r="F11" s="27">
        <v>320000</v>
      </c>
      <c r="G11" s="27">
        <v>320000</v>
      </c>
      <c r="H11" s="19">
        <f>SUM(E11:G11)</f>
        <v>0</v>
      </c>
    </row>
    <row r="12" spans="1:9" ht="20" customHeight="1">
      <c r="B12" s="16" t="s">
        <v>48</v>
      </c>
      <c r="C12" s="16" t="s">
        <v>38</v>
      </c>
      <c r="D12" s="16" t="s">
        <v>44</v>
      </c>
      <c r="E12" s="27">
        <v>196052</v>
      </c>
      <c r="F12" s="27">
        <v>199386</v>
      </c>
      <c r="G12" s="27">
        <v>197382</v>
      </c>
      <c r="H12" s="17">
        <f>SUM(E12:G12)</f>
        <v>0</v>
      </c>
    </row>
    <row r="13" spans="1:9" ht="20" customHeight="1">
      <c r="B13" s="18" t="s">
        <v>48</v>
      </c>
      <c r="C13" s="18" t="s">
        <v>38</v>
      </c>
      <c r="D13" s="18" t="s">
        <v>45</v>
      </c>
      <c r="E13" s="27">
        <v>198400</v>
      </c>
      <c r="F13" s="27">
        <v>198400</v>
      </c>
      <c r="G13" s="27">
        <v>198400</v>
      </c>
      <c r="H13" s="19">
        <f>SUM(E13:G13)</f>
        <v>0</v>
      </c>
    </row>
    <row r="14" spans="1:9" ht="20" customHeight="1">
      <c r="B14" s="16" t="s">
        <v>49</v>
      </c>
      <c r="C14" s="16" t="s">
        <v>38</v>
      </c>
      <c r="D14" s="16" t="s">
        <v>44</v>
      </c>
      <c r="E14" s="27">
        <v>73807</v>
      </c>
      <c r="F14" s="27">
        <v>71620</v>
      </c>
      <c r="G14" s="27">
        <v>71727</v>
      </c>
      <c r="H14" s="17">
        <f>SUM(E14:G14)</f>
        <v>0</v>
      </c>
    </row>
    <row r="15" spans="1:9" ht="20" customHeight="1">
      <c r="B15" s="18" t="s">
        <v>49</v>
      </c>
      <c r="C15" s="18" t="s">
        <v>38</v>
      </c>
      <c r="D15" s="18" t="s">
        <v>45</v>
      </c>
      <c r="E15" s="27">
        <v>70400</v>
      </c>
      <c r="F15" s="27">
        <v>70400</v>
      </c>
      <c r="G15" s="27">
        <v>70400</v>
      </c>
      <c r="H15" s="19">
        <f>SUM(E15:G15)</f>
        <v>0</v>
      </c>
    </row>
    <row r="16" spans="1:9" ht="20" customHeight="1">
      <c r="B16" s="16" t="s">
        <v>50</v>
      </c>
      <c r="C16" s="16" t="s">
        <v>38</v>
      </c>
      <c r="D16" s="16" t="s">
        <v>44</v>
      </c>
      <c r="E16" s="27">
        <v>0</v>
      </c>
      <c r="F16" s="27">
        <v>0</v>
      </c>
      <c r="G16" s="27">
        <v>0</v>
      </c>
      <c r="H16" s="17">
        <f>SUM(E16:G16)</f>
        <v>0</v>
      </c>
    </row>
    <row r="17" spans="2:8" ht="20" customHeight="1">
      <c r="B17" s="18" t="s">
        <v>50</v>
      </c>
      <c r="C17" s="18" t="s">
        <v>38</v>
      </c>
      <c r="D17" s="18" t="s">
        <v>45</v>
      </c>
      <c r="E17" s="27">
        <v>0</v>
      </c>
      <c r="F17" s="27">
        <v>0</v>
      </c>
      <c r="G17" s="27">
        <v>0</v>
      </c>
      <c r="H17" s="19">
        <f>SUM(E17:G17)</f>
        <v>0</v>
      </c>
    </row>
    <row r="18" spans="2:8" ht="20" customHeight="1">
      <c r="B18" s="16" t="s">
        <v>51</v>
      </c>
      <c r="C18" s="16" t="s">
        <v>38</v>
      </c>
      <c r="D18" s="16" t="s">
        <v>44</v>
      </c>
      <c r="E18" s="27">
        <v>15897</v>
      </c>
      <c r="F18" s="27">
        <v>16027</v>
      </c>
      <c r="G18" s="27">
        <v>16588</v>
      </c>
      <c r="H18" s="17">
        <f>SUM(E18:G18)</f>
        <v>0</v>
      </c>
    </row>
    <row r="19" spans="2:8" ht="20" customHeight="1">
      <c r="B19" s="18" t="s">
        <v>51</v>
      </c>
      <c r="C19" s="18" t="s">
        <v>38</v>
      </c>
      <c r="D19" s="18" t="s">
        <v>45</v>
      </c>
      <c r="E19" s="27">
        <v>16000</v>
      </c>
      <c r="F19" s="27">
        <v>16000</v>
      </c>
      <c r="G19" s="27">
        <v>16000</v>
      </c>
      <c r="H19" s="19">
        <f>SUM(E19:G19)</f>
        <v>0</v>
      </c>
    </row>
    <row r="20" spans="2:8" ht="20" customHeight="1">
      <c r="B20" s="16" t="s">
        <v>52</v>
      </c>
      <c r="C20" s="16" t="s">
        <v>38</v>
      </c>
      <c r="D20" s="16" t="s">
        <v>44</v>
      </c>
      <c r="E20" s="27">
        <v>9155</v>
      </c>
      <c r="F20" s="27">
        <v>9932</v>
      </c>
      <c r="G20" s="27">
        <v>9694</v>
      </c>
      <c r="H20" s="17">
        <f>SUM(E20:G20)</f>
        <v>0</v>
      </c>
    </row>
    <row r="21" spans="2:8" ht="20" customHeight="1">
      <c r="B21" s="18" t="s">
        <v>52</v>
      </c>
      <c r="C21" s="18" t="s">
        <v>38</v>
      </c>
      <c r="D21" s="18" t="s">
        <v>45</v>
      </c>
      <c r="E21" s="27">
        <v>9600</v>
      </c>
      <c r="F21" s="27">
        <v>9600</v>
      </c>
      <c r="G21" s="27">
        <v>9600</v>
      </c>
      <c r="H21" s="19">
        <f>SUM(E21:G21)</f>
        <v>0</v>
      </c>
    </row>
    <row r="22" spans="2:8" ht="20" customHeight="1">
      <c r="B22" s="16" t="s">
        <v>53</v>
      </c>
      <c r="C22" s="16" t="s">
        <v>38</v>
      </c>
      <c r="D22" s="16" t="s">
        <v>44</v>
      </c>
      <c r="E22" s="27">
        <v>6530</v>
      </c>
      <c r="F22" s="27">
        <v>6622</v>
      </c>
      <c r="G22" s="27">
        <v>6230</v>
      </c>
      <c r="H22" s="17">
        <f>SUM(E22:G22)</f>
        <v>0</v>
      </c>
    </row>
    <row r="23" spans="2:8" ht="20" customHeight="1">
      <c r="B23" s="18" t="s">
        <v>53</v>
      </c>
      <c r="C23" s="18" t="s">
        <v>38</v>
      </c>
      <c r="D23" s="18" t="s">
        <v>45</v>
      </c>
      <c r="E23" s="27">
        <v>6400</v>
      </c>
      <c r="F23" s="27">
        <v>6400</v>
      </c>
      <c r="G23" s="27">
        <v>6400</v>
      </c>
      <c r="H23" s="19">
        <f>SUM(E23:G23)</f>
        <v>0</v>
      </c>
    </row>
    <row r="24" spans="2:8" ht="20" customHeight="1">
      <c r="B24" s="16" t="s">
        <v>47</v>
      </c>
      <c r="C24" s="16" t="s">
        <v>39</v>
      </c>
      <c r="D24" s="16" t="s">
        <v>44</v>
      </c>
      <c r="E24" s="27">
        <v>290261</v>
      </c>
      <c r="F24" s="27">
        <v>285673</v>
      </c>
      <c r="G24" s="27">
        <v>294338</v>
      </c>
      <c r="H24" s="17">
        <f>SUM(E24:G24)</f>
        <v>0</v>
      </c>
    </row>
    <row r="25" spans="2:8" ht="20" customHeight="1">
      <c r="B25" s="18" t="s">
        <v>47</v>
      </c>
      <c r="C25" s="18" t="s">
        <v>39</v>
      </c>
      <c r="D25" s="18" t="s">
        <v>45</v>
      </c>
      <c r="E25" s="27">
        <v>280000</v>
      </c>
      <c r="F25" s="27">
        <v>280000</v>
      </c>
      <c r="G25" s="27">
        <v>280000</v>
      </c>
      <c r="H25" s="19">
        <f>SUM(E25:G25)</f>
        <v>0</v>
      </c>
    </row>
    <row r="26" spans="2:8" ht="20" customHeight="1">
      <c r="B26" s="16" t="s">
        <v>48</v>
      </c>
      <c r="C26" s="16" t="s">
        <v>39</v>
      </c>
      <c r="D26" s="16" t="s">
        <v>44</v>
      </c>
      <c r="E26" s="27">
        <v>149751</v>
      </c>
      <c r="F26" s="27">
        <v>156382</v>
      </c>
      <c r="G26" s="27">
        <v>154835</v>
      </c>
      <c r="H26" s="17">
        <f>SUM(E26:G26)</f>
        <v>0</v>
      </c>
    </row>
    <row r="27" spans="2:8" ht="20" customHeight="1">
      <c r="B27" s="18" t="s">
        <v>48</v>
      </c>
      <c r="C27" s="18" t="s">
        <v>39</v>
      </c>
      <c r="D27" s="18" t="s">
        <v>45</v>
      </c>
      <c r="E27" s="27">
        <v>154000</v>
      </c>
      <c r="F27" s="27">
        <v>154000</v>
      </c>
      <c r="G27" s="27">
        <v>154000</v>
      </c>
      <c r="H27" s="19">
        <f>SUM(E27:G27)</f>
        <v>0</v>
      </c>
    </row>
    <row r="28" spans="2:8" ht="20" customHeight="1">
      <c r="B28" s="16" t="s">
        <v>49</v>
      </c>
      <c r="C28" s="16" t="s">
        <v>39</v>
      </c>
      <c r="D28" s="16" t="s">
        <v>44</v>
      </c>
      <c r="E28" s="27">
        <v>78407</v>
      </c>
      <c r="F28" s="27">
        <v>75537</v>
      </c>
      <c r="G28" s="27">
        <v>73984</v>
      </c>
      <c r="H28" s="17">
        <f>SUM(E28:G28)</f>
        <v>0</v>
      </c>
    </row>
    <row r="29" spans="2:8" ht="20" customHeight="1">
      <c r="B29" s="18" t="s">
        <v>49</v>
      </c>
      <c r="C29" s="18" t="s">
        <v>39</v>
      </c>
      <c r="D29" s="18" t="s">
        <v>45</v>
      </c>
      <c r="E29" s="27">
        <v>78400</v>
      </c>
      <c r="F29" s="27">
        <v>78400</v>
      </c>
      <c r="G29" s="27">
        <v>78400</v>
      </c>
      <c r="H29" s="19">
        <f>SUM(E29:G29)</f>
        <v>0</v>
      </c>
    </row>
    <row r="30" spans="2:8" ht="20" customHeight="1">
      <c r="B30" s="16" t="s">
        <v>50</v>
      </c>
      <c r="C30" s="16" t="s">
        <v>39</v>
      </c>
      <c r="D30" s="16" t="s">
        <v>44</v>
      </c>
      <c r="E30" s="27">
        <v>22164</v>
      </c>
      <c r="F30" s="27">
        <v>23134</v>
      </c>
      <c r="G30" s="27">
        <v>22160</v>
      </c>
      <c r="H30" s="17">
        <f>SUM(E30:G30)</f>
        <v>0</v>
      </c>
    </row>
    <row r="31" spans="2:8" ht="20" customHeight="1">
      <c r="B31" s="18" t="s">
        <v>50</v>
      </c>
      <c r="C31" s="18" t="s">
        <v>39</v>
      </c>
      <c r="D31" s="18" t="s">
        <v>45</v>
      </c>
      <c r="E31" s="27">
        <v>22400</v>
      </c>
      <c r="F31" s="27">
        <v>22400</v>
      </c>
      <c r="G31" s="27">
        <v>22400</v>
      </c>
      <c r="H31" s="19">
        <f>SUM(E31:G31)</f>
        <v>0</v>
      </c>
    </row>
    <row r="32" spans="2:8" ht="20" customHeight="1">
      <c r="B32" s="16" t="s">
        <v>51</v>
      </c>
      <c r="C32" s="16" t="s">
        <v>39</v>
      </c>
      <c r="D32" s="16" t="s">
        <v>44</v>
      </c>
      <c r="E32" s="27">
        <v>5677</v>
      </c>
      <c r="F32" s="27">
        <v>5803</v>
      </c>
      <c r="G32" s="27">
        <v>5535</v>
      </c>
      <c r="H32" s="17">
        <f>SUM(E32:G32)</f>
        <v>0</v>
      </c>
    </row>
    <row r="33" spans="2:8" ht="20" customHeight="1">
      <c r="B33" s="18" t="s">
        <v>51</v>
      </c>
      <c r="C33" s="18" t="s">
        <v>39</v>
      </c>
      <c r="D33" s="18" t="s">
        <v>45</v>
      </c>
      <c r="E33" s="27">
        <v>5600</v>
      </c>
      <c r="F33" s="27">
        <v>5600</v>
      </c>
      <c r="G33" s="27">
        <v>5600</v>
      </c>
      <c r="H33" s="19">
        <f>SUM(E33:G33)</f>
        <v>0</v>
      </c>
    </row>
    <row r="34" spans="2:8" ht="20" customHeight="1">
      <c r="B34" s="16" t="s">
        <v>52</v>
      </c>
      <c r="C34" s="16" t="s">
        <v>39</v>
      </c>
      <c r="D34" s="16" t="s">
        <v>44</v>
      </c>
      <c r="E34" s="27">
        <v>5380</v>
      </c>
      <c r="F34" s="27">
        <v>5312</v>
      </c>
      <c r="G34" s="27">
        <v>5589</v>
      </c>
      <c r="H34" s="17">
        <f>SUM(E34:G34)</f>
        <v>0</v>
      </c>
    </row>
    <row r="35" spans="2:8" ht="20" customHeight="1">
      <c r="B35" s="18" t="s">
        <v>52</v>
      </c>
      <c r="C35" s="18" t="s">
        <v>39</v>
      </c>
      <c r="D35" s="18" t="s">
        <v>45</v>
      </c>
      <c r="E35" s="27">
        <v>5600</v>
      </c>
      <c r="F35" s="27">
        <v>5600</v>
      </c>
      <c r="G35" s="27">
        <v>5600</v>
      </c>
      <c r="H35" s="19">
        <f>SUM(E35:G35)</f>
        <v>0</v>
      </c>
    </row>
    <row r="36" spans="2:8" ht="20" customHeight="1">
      <c r="B36" s="16" t="s">
        <v>53</v>
      </c>
      <c r="C36" s="16" t="s">
        <v>39</v>
      </c>
      <c r="D36" s="16" t="s">
        <v>44</v>
      </c>
      <c r="E36" s="27">
        <v>2887</v>
      </c>
      <c r="F36" s="27">
        <v>2788</v>
      </c>
      <c r="G36" s="27">
        <v>2848</v>
      </c>
      <c r="H36" s="17">
        <f>SUM(E36:G36)</f>
        <v>0</v>
      </c>
    </row>
    <row r="37" spans="2:8" ht="20" customHeight="1">
      <c r="B37" s="18" t="s">
        <v>53</v>
      </c>
      <c r="C37" s="18" t="s">
        <v>39</v>
      </c>
      <c r="D37" s="18" t="s">
        <v>45</v>
      </c>
      <c r="E37" s="27">
        <v>2800</v>
      </c>
      <c r="F37" s="27">
        <v>2800</v>
      </c>
      <c r="G37" s="27">
        <v>2800</v>
      </c>
      <c r="H37" s="19">
        <f>SUM(E37:G37)</f>
        <v>0</v>
      </c>
    </row>
    <row r="38" spans="2:8" ht="20" customHeight="1">
      <c r="B38" s="16" t="s">
        <v>47</v>
      </c>
      <c r="C38" s="16" t="s">
        <v>40</v>
      </c>
      <c r="D38" s="16" t="s">
        <v>44</v>
      </c>
      <c r="E38" s="27">
        <v>0</v>
      </c>
      <c r="F38" s="27">
        <v>0</v>
      </c>
      <c r="G38" s="27">
        <v>0</v>
      </c>
      <c r="H38" s="17">
        <f>SUM(E38:G38)</f>
        <v>0</v>
      </c>
    </row>
    <row r="39" spans="2:8" ht="20" customHeight="1">
      <c r="B39" s="18" t="s">
        <v>47</v>
      </c>
      <c r="C39" s="18" t="s">
        <v>40</v>
      </c>
      <c r="D39" s="18" t="s">
        <v>45</v>
      </c>
      <c r="E39" s="27">
        <v>0</v>
      </c>
      <c r="F39" s="27">
        <v>0</v>
      </c>
      <c r="G39" s="27">
        <v>0</v>
      </c>
      <c r="H39" s="19">
        <f>SUM(E39:G39)</f>
        <v>0</v>
      </c>
    </row>
    <row r="40" spans="2:8" ht="20" customHeight="1">
      <c r="B40" s="16" t="s">
        <v>48</v>
      </c>
      <c r="C40" s="16" t="s">
        <v>40</v>
      </c>
      <c r="D40" s="16" t="s">
        <v>44</v>
      </c>
      <c r="E40" s="27">
        <v>0</v>
      </c>
      <c r="F40" s="27">
        <v>0</v>
      </c>
      <c r="G40" s="27">
        <v>0</v>
      </c>
      <c r="H40" s="17">
        <f>SUM(E40:G40)</f>
        <v>0</v>
      </c>
    </row>
    <row r="41" spans="2:8" ht="20" customHeight="1">
      <c r="B41" s="18" t="s">
        <v>48</v>
      </c>
      <c r="C41" s="18" t="s">
        <v>40</v>
      </c>
      <c r="D41" s="18" t="s">
        <v>45</v>
      </c>
      <c r="E41" s="27">
        <v>0</v>
      </c>
      <c r="F41" s="27">
        <v>0</v>
      </c>
      <c r="G41" s="27">
        <v>0</v>
      </c>
      <c r="H41" s="19">
        <f>SUM(E41:G41)</f>
        <v>0</v>
      </c>
    </row>
    <row r="42" spans="2:8" ht="20" customHeight="1">
      <c r="B42" s="16" t="s">
        <v>49</v>
      </c>
      <c r="C42" s="16" t="s">
        <v>40</v>
      </c>
      <c r="D42" s="16" t="s">
        <v>44</v>
      </c>
      <c r="E42" s="27">
        <v>23594</v>
      </c>
      <c r="F42" s="27">
        <v>24863</v>
      </c>
      <c r="G42" s="27">
        <v>24382</v>
      </c>
      <c r="H42" s="17">
        <f>SUM(E42:G42)</f>
        <v>0</v>
      </c>
    </row>
    <row r="43" spans="2:8" ht="20" customHeight="1">
      <c r="B43" s="18" t="s">
        <v>49</v>
      </c>
      <c r="C43" s="18" t="s">
        <v>40</v>
      </c>
      <c r="D43" s="18" t="s">
        <v>45</v>
      </c>
      <c r="E43" s="27">
        <v>24000</v>
      </c>
      <c r="F43" s="27">
        <v>24000</v>
      </c>
      <c r="G43" s="27">
        <v>24000</v>
      </c>
      <c r="H43" s="19">
        <f>SUM(E43:G43)</f>
        <v>0</v>
      </c>
    </row>
    <row r="44" spans="2:8" ht="20" customHeight="1">
      <c r="B44" s="16" t="s">
        <v>50</v>
      </c>
      <c r="C44" s="16" t="s">
        <v>40</v>
      </c>
      <c r="D44" s="16" t="s">
        <v>44</v>
      </c>
      <c r="E44" s="27">
        <v>34329</v>
      </c>
      <c r="F44" s="27">
        <v>31652</v>
      </c>
      <c r="G44" s="27">
        <v>34550</v>
      </c>
      <c r="H44" s="17">
        <f>SUM(E44:G44)</f>
        <v>0</v>
      </c>
    </row>
    <row r="45" spans="2:8" ht="20" customHeight="1">
      <c r="B45" s="18" t="s">
        <v>50</v>
      </c>
      <c r="C45" s="18" t="s">
        <v>40</v>
      </c>
      <c r="D45" s="18" t="s">
        <v>45</v>
      </c>
      <c r="E45" s="27">
        <v>33000</v>
      </c>
      <c r="F45" s="27">
        <v>33000</v>
      </c>
      <c r="G45" s="27">
        <v>33000</v>
      </c>
      <c r="H45" s="19">
        <f>SUM(E45:G45)</f>
        <v>0</v>
      </c>
    </row>
    <row r="46" spans="2:8" ht="20" customHeight="1">
      <c r="B46" s="16" t="s">
        <v>51</v>
      </c>
      <c r="C46" s="16" t="s">
        <v>40</v>
      </c>
      <c r="D46" s="16" t="s">
        <v>44</v>
      </c>
      <c r="E46" s="27">
        <v>1193</v>
      </c>
      <c r="F46" s="27">
        <v>1220</v>
      </c>
      <c r="G46" s="27">
        <v>1206</v>
      </c>
      <c r="H46" s="17">
        <f>SUM(E46:G46)</f>
        <v>0</v>
      </c>
    </row>
    <row r="47" spans="2:8" ht="20" customHeight="1">
      <c r="B47" s="18" t="s">
        <v>51</v>
      </c>
      <c r="C47" s="18" t="s">
        <v>40</v>
      </c>
      <c r="D47" s="18" t="s">
        <v>45</v>
      </c>
      <c r="E47" s="27">
        <v>1200</v>
      </c>
      <c r="F47" s="27">
        <v>1200</v>
      </c>
      <c r="G47" s="27">
        <v>1200</v>
      </c>
      <c r="H47" s="19">
        <f>SUM(E47:G47)</f>
        <v>0</v>
      </c>
    </row>
    <row r="48" spans="2:8" ht="20" customHeight="1">
      <c r="B48" s="16" t="s">
        <v>52</v>
      </c>
      <c r="C48" s="16" t="s">
        <v>40</v>
      </c>
      <c r="D48" s="16" t="s">
        <v>44</v>
      </c>
      <c r="E48" s="27">
        <v>1189</v>
      </c>
      <c r="F48" s="27">
        <v>1258</v>
      </c>
      <c r="G48" s="27">
        <v>1227</v>
      </c>
      <c r="H48" s="17">
        <f>SUM(E48:G48)</f>
        <v>0</v>
      </c>
    </row>
    <row r="49" spans="2:8" ht="20" customHeight="1">
      <c r="B49" s="18" t="s">
        <v>52</v>
      </c>
      <c r="C49" s="18" t="s">
        <v>40</v>
      </c>
      <c r="D49" s="18" t="s">
        <v>45</v>
      </c>
      <c r="E49" s="27">
        <v>1200</v>
      </c>
      <c r="F49" s="27">
        <v>1200</v>
      </c>
      <c r="G49" s="27">
        <v>1200</v>
      </c>
      <c r="H49" s="19">
        <f>SUM(E49:G49)</f>
        <v>0</v>
      </c>
    </row>
    <row r="50" spans="2:8" ht="20" customHeight="1">
      <c r="B50" s="16" t="s">
        <v>53</v>
      </c>
      <c r="C50" s="16" t="s">
        <v>40</v>
      </c>
      <c r="D50" s="16" t="s">
        <v>44</v>
      </c>
      <c r="E50" s="27">
        <v>584</v>
      </c>
      <c r="F50" s="27">
        <v>631</v>
      </c>
      <c r="G50" s="27">
        <v>569</v>
      </c>
      <c r="H50" s="17">
        <f>SUM(E50:G50)</f>
        <v>0</v>
      </c>
    </row>
    <row r="51" spans="2:8" ht="20" customHeight="1">
      <c r="B51" s="18" t="s">
        <v>53</v>
      </c>
      <c r="C51" s="18" t="s">
        <v>40</v>
      </c>
      <c r="D51" s="18" t="s">
        <v>45</v>
      </c>
      <c r="E51" s="27">
        <v>600</v>
      </c>
      <c r="F51" s="27">
        <v>600</v>
      </c>
      <c r="G51" s="27">
        <v>600</v>
      </c>
      <c r="H51" s="19">
        <f>SUM(E51:G51)</f>
        <v>0</v>
      </c>
    </row>
    <row r="52" spans="2:8" ht="20" customHeight="1">
      <c r="B52" s="16" t="s">
        <v>47</v>
      </c>
      <c r="C52" s="16" t="s">
        <v>41</v>
      </c>
      <c r="D52" s="16" t="s">
        <v>44</v>
      </c>
      <c r="E52" s="27">
        <v>0</v>
      </c>
      <c r="F52" s="27">
        <v>0</v>
      </c>
      <c r="G52" s="27">
        <v>0</v>
      </c>
      <c r="H52" s="17">
        <f>SUM(E52:G52)</f>
        <v>0</v>
      </c>
    </row>
    <row r="53" spans="2:8" ht="20" customHeight="1">
      <c r="B53" s="18" t="s">
        <v>47</v>
      </c>
      <c r="C53" s="18" t="s">
        <v>41</v>
      </c>
      <c r="D53" s="18" t="s">
        <v>45</v>
      </c>
      <c r="E53" s="27">
        <v>0</v>
      </c>
      <c r="F53" s="27">
        <v>0</v>
      </c>
      <c r="G53" s="27">
        <v>0</v>
      </c>
      <c r="H53" s="19">
        <f>SUM(E53:G53)</f>
        <v>0</v>
      </c>
    </row>
    <row r="54" spans="2:8" ht="20" customHeight="1">
      <c r="B54" s="16" t="s">
        <v>48</v>
      </c>
      <c r="C54" s="16" t="s">
        <v>41</v>
      </c>
      <c r="D54" s="16" t="s">
        <v>44</v>
      </c>
      <c r="E54" s="27">
        <v>0</v>
      </c>
      <c r="F54" s="27">
        <v>0</v>
      </c>
      <c r="G54" s="27">
        <v>0</v>
      </c>
      <c r="H54" s="17">
        <f>SUM(E54:G54)</f>
        <v>0</v>
      </c>
    </row>
    <row r="55" spans="2:8" ht="20" customHeight="1">
      <c r="B55" s="18" t="s">
        <v>48</v>
      </c>
      <c r="C55" s="18" t="s">
        <v>41</v>
      </c>
      <c r="D55" s="18" t="s">
        <v>45</v>
      </c>
      <c r="E55" s="27">
        <v>0</v>
      </c>
      <c r="F55" s="27">
        <v>0</v>
      </c>
      <c r="G55" s="27">
        <v>0</v>
      </c>
      <c r="H55" s="19">
        <f>SUM(E55:G55)</f>
        <v>0</v>
      </c>
    </row>
    <row r="56" spans="2:8" ht="20" customHeight="1">
      <c r="B56" s="16" t="s">
        <v>49</v>
      </c>
      <c r="C56" s="16" t="s">
        <v>41</v>
      </c>
      <c r="D56" s="16" t="s">
        <v>44</v>
      </c>
      <c r="E56" s="27">
        <v>48603</v>
      </c>
      <c r="F56" s="27">
        <v>47027</v>
      </c>
      <c r="G56" s="27">
        <v>50104</v>
      </c>
      <c r="H56" s="17">
        <f>SUM(E56:G56)</f>
        <v>0</v>
      </c>
    </row>
    <row r="57" spans="2:8" ht="20" customHeight="1">
      <c r="B57" s="18" t="s">
        <v>49</v>
      </c>
      <c r="C57" s="18" t="s">
        <v>41</v>
      </c>
      <c r="D57" s="18" t="s">
        <v>45</v>
      </c>
      <c r="E57" s="27">
        <v>48000</v>
      </c>
      <c r="F57" s="27">
        <v>48000</v>
      </c>
      <c r="G57" s="27">
        <v>48000</v>
      </c>
      <c r="H57" s="19">
        <f>SUM(E57:G57)</f>
        <v>0</v>
      </c>
    </row>
    <row r="58" spans="2:8" ht="20" customHeight="1">
      <c r="B58" s="16" t="s">
        <v>50</v>
      </c>
      <c r="C58" s="16" t="s">
        <v>41</v>
      </c>
      <c r="D58" s="16" t="s">
        <v>44</v>
      </c>
      <c r="E58" s="27">
        <v>0</v>
      </c>
      <c r="F58" s="27">
        <v>0</v>
      </c>
      <c r="G58" s="27">
        <v>0</v>
      </c>
      <c r="H58" s="17">
        <f>SUM(E58:G58)</f>
        <v>0</v>
      </c>
    </row>
    <row r="59" spans="2:8" ht="20" customHeight="1">
      <c r="B59" s="18" t="s">
        <v>50</v>
      </c>
      <c r="C59" s="18" t="s">
        <v>41</v>
      </c>
      <c r="D59" s="18" t="s">
        <v>45</v>
      </c>
      <c r="E59" s="27">
        <v>0</v>
      </c>
      <c r="F59" s="27">
        <v>0</v>
      </c>
      <c r="G59" s="27">
        <v>0</v>
      </c>
      <c r="H59" s="19">
        <f>SUM(E59:G59)</f>
        <v>0</v>
      </c>
    </row>
    <row r="60" spans="2:8" ht="20" customHeight="1">
      <c r="B60" s="16" t="s">
        <v>51</v>
      </c>
      <c r="C60" s="16" t="s">
        <v>41</v>
      </c>
      <c r="D60" s="16" t="s">
        <v>44</v>
      </c>
      <c r="E60" s="27">
        <v>2911</v>
      </c>
      <c r="F60" s="27">
        <v>3051</v>
      </c>
      <c r="G60" s="27">
        <v>2910</v>
      </c>
      <c r="H60" s="17">
        <f>SUM(E60:G60)</f>
        <v>0</v>
      </c>
    </row>
    <row r="61" spans="2:8" ht="20" customHeight="1">
      <c r="B61" s="18" t="s">
        <v>51</v>
      </c>
      <c r="C61" s="18" t="s">
        <v>41</v>
      </c>
      <c r="D61" s="18" t="s">
        <v>45</v>
      </c>
      <c r="E61" s="27">
        <v>3000</v>
      </c>
      <c r="F61" s="27">
        <v>3000</v>
      </c>
      <c r="G61" s="27">
        <v>3000</v>
      </c>
      <c r="H61" s="19">
        <f>SUM(E61:G61)</f>
        <v>0</v>
      </c>
    </row>
    <row r="62" spans="2:8" ht="20" customHeight="1">
      <c r="B62" s="16" t="s">
        <v>52</v>
      </c>
      <c r="C62" s="16" t="s">
        <v>41</v>
      </c>
      <c r="D62" s="16" t="s">
        <v>44</v>
      </c>
      <c r="E62" s="27">
        <v>6346</v>
      </c>
      <c r="F62" s="27">
        <v>6129</v>
      </c>
      <c r="G62" s="27">
        <v>5830</v>
      </c>
      <c r="H62" s="17">
        <f>SUM(E62:G62)</f>
        <v>0</v>
      </c>
    </row>
    <row r="63" spans="2:8" ht="20" customHeight="1">
      <c r="B63" s="18" t="s">
        <v>52</v>
      </c>
      <c r="C63" s="18" t="s">
        <v>41</v>
      </c>
      <c r="D63" s="18" t="s">
        <v>45</v>
      </c>
      <c r="E63" s="27">
        <v>6000</v>
      </c>
      <c r="F63" s="27">
        <v>6000</v>
      </c>
      <c r="G63" s="27">
        <v>6000</v>
      </c>
      <c r="H63" s="19">
        <f>SUM(E63:G63)</f>
        <v>0</v>
      </c>
    </row>
    <row r="64" spans="2:8" ht="20" customHeight="1">
      <c r="B64" s="16" t="s">
        <v>53</v>
      </c>
      <c r="C64" s="16" t="s">
        <v>41</v>
      </c>
      <c r="D64" s="16" t="s">
        <v>44</v>
      </c>
      <c r="E64" s="27">
        <v>2993</v>
      </c>
      <c r="F64" s="27">
        <v>2850</v>
      </c>
      <c r="G64" s="27">
        <v>2825</v>
      </c>
      <c r="H64" s="17">
        <f>SUM(E64:G64)</f>
        <v>0</v>
      </c>
    </row>
    <row r="65" spans="2:8" ht="20" customHeight="1">
      <c r="B65" s="18" t="s">
        <v>53</v>
      </c>
      <c r="C65" s="18" t="s">
        <v>41</v>
      </c>
      <c r="D65" s="18" t="s">
        <v>45</v>
      </c>
      <c r="E65" s="27">
        <v>3000</v>
      </c>
      <c r="F65" s="27">
        <v>3000</v>
      </c>
      <c r="G65" s="27">
        <v>3000</v>
      </c>
      <c r="H65" s="19">
        <f>SUM(E65:G65)</f>
        <v>0</v>
      </c>
    </row>
    <row r="66" spans="2:8" ht="20" customHeight="1">
      <c r="B66" s="16" t="s">
        <v>47</v>
      </c>
      <c r="C66" s="16" t="s">
        <v>42</v>
      </c>
      <c r="D66" s="16" t="s">
        <v>44</v>
      </c>
      <c r="E66" s="27">
        <v>0</v>
      </c>
      <c r="F66" s="27">
        <v>0</v>
      </c>
      <c r="G66" s="27">
        <v>0</v>
      </c>
      <c r="H66" s="17">
        <f>SUM(E66:G66)</f>
        <v>0</v>
      </c>
    </row>
    <row r="67" spans="2:8" ht="20" customHeight="1">
      <c r="B67" s="18" t="s">
        <v>47</v>
      </c>
      <c r="C67" s="18" t="s">
        <v>42</v>
      </c>
      <c r="D67" s="18" t="s">
        <v>45</v>
      </c>
      <c r="E67" s="27">
        <v>0</v>
      </c>
      <c r="F67" s="27">
        <v>0</v>
      </c>
      <c r="G67" s="27">
        <v>0</v>
      </c>
      <c r="H67" s="19">
        <f>SUM(E67:G67)</f>
        <v>0</v>
      </c>
    </row>
    <row r="68" spans="2:8" ht="20" customHeight="1">
      <c r="B68" s="16" t="s">
        <v>48</v>
      </c>
      <c r="C68" s="16" t="s">
        <v>42</v>
      </c>
      <c r="D68" s="16" t="s">
        <v>44</v>
      </c>
      <c r="E68" s="27">
        <v>0</v>
      </c>
      <c r="F68" s="27">
        <v>0</v>
      </c>
      <c r="G68" s="27">
        <v>0</v>
      </c>
      <c r="H68" s="17">
        <f>SUM(E68:G68)</f>
        <v>0</v>
      </c>
    </row>
    <row r="69" spans="2:8" ht="20" customHeight="1">
      <c r="B69" s="18" t="s">
        <v>48</v>
      </c>
      <c r="C69" s="18" t="s">
        <v>42</v>
      </c>
      <c r="D69" s="18" t="s">
        <v>45</v>
      </c>
      <c r="E69" s="27">
        <v>0</v>
      </c>
      <c r="F69" s="27">
        <v>0</v>
      </c>
      <c r="G69" s="27">
        <v>0</v>
      </c>
      <c r="H69" s="19">
        <f>SUM(E69:G69)</f>
        <v>0</v>
      </c>
    </row>
    <row r="70" spans="2:8" ht="20" customHeight="1">
      <c r="B70" s="16" t="s">
        <v>49</v>
      </c>
      <c r="C70" s="16" t="s">
        <v>42</v>
      </c>
      <c r="D70" s="16" t="s">
        <v>44</v>
      </c>
      <c r="E70" s="27">
        <v>47019</v>
      </c>
      <c r="F70" s="27">
        <v>45471</v>
      </c>
      <c r="G70" s="27">
        <v>47084</v>
      </c>
      <c r="H70" s="17">
        <f>SUM(E70:G70)</f>
        <v>0</v>
      </c>
    </row>
    <row r="71" spans="2:8" ht="20" customHeight="1">
      <c r="B71" s="18" t="s">
        <v>49</v>
      </c>
      <c r="C71" s="18" t="s">
        <v>42</v>
      </c>
      <c r="D71" s="18" t="s">
        <v>45</v>
      </c>
      <c r="E71" s="27">
        <v>45000</v>
      </c>
      <c r="F71" s="27">
        <v>45000</v>
      </c>
      <c r="G71" s="27">
        <v>45000</v>
      </c>
      <c r="H71" s="19">
        <f>SUM(E71:G71)</f>
        <v>0</v>
      </c>
    </row>
    <row r="72" spans="2:8" ht="20" customHeight="1">
      <c r="B72" s="16" t="s">
        <v>50</v>
      </c>
      <c r="C72" s="16" t="s">
        <v>42</v>
      </c>
      <c r="D72" s="16" t="s">
        <v>44</v>
      </c>
      <c r="E72" s="27">
        <v>3072</v>
      </c>
      <c r="F72" s="27">
        <v>2829</v>
      </c>
      <c r="G72" s="27">
        <v>2916</v>
      </c>
      <c r="H72" s="17">
        <f>SUM(E72:G72)</f>
        <v>0</v>
      </c>
    </row>
    <row r="73" spans="2:8" ht="20" customHeight="1">
      <c r="B73" s="18" t="s">
        <v>50</v>
      </c>
      <c r="C73" s="18" t="s">
        <v>42</v>
      </c>
      <c r="D73" s="18" t="s">
        <v>45</v>
      </c>
      <c r="E73" s="27">
        <v>3000</v>
      </c>
      <c r="F73" s="27">
        <v>3000</v>
      </c>
      <c r="G73" s="27">
        <v>3000</v>
      </c>
      <c r="H73" s="19">
        <f>SUM(E73:G73)</f>
        <v>0</v>
      </c>
    </row>
    <row r="74" spans="2:8" ht="20" customHeight="1">
      <c r="B74" s="16" t="s">
        <v>51</v>
      </c>
      <c r="C74" s="16" t="s">
        <v>42</v>
      </c>
      <c r="D74" s="16" t="s">
        <v>44</v>
      </c>
      <c r="E74" s="27">
        <v>6159</v>
      </c>
      <c r="F74" s="27">
        <v>6306</v>
      </c>
      <c r="G74" s="27">
        <v>5827</v>
      </c>
      <c r="H74" s="17">
        <f>SUM(E74:G74)</f>
        <v>0</v>
      </c>
    </row>
    <row r="75" spans="2:8" ht="20" customHeight="1">
      <c r="B75" s="18" t="s">
        <v>51</v>
      </c>
      <c r="C75" s="18" t="s">
        <v>42</v>
      </c>
      <c r="D75" s="18" t="s">
        <v>45</v>
      </c>
      <c r="E75" s="27">
        <v>6000</v>
      </c>
      <c r="F75" s="27">
        <v>6000</v>
      </c>
      <c r="G75" s="27">
        <v>6000</v>
      </c>
      <c r="H75" s="19">
        <f>SUM(E75:G75)</f>
        <v>0</v>
      </c>
    </row>
    <row r="76" spans="2:8" ht="20" customHeight="1">
      <c r="B76" s="16" t="s">
        <v>52</v>
      </c>
      <c r="C76" s="16" t="s">
        <v>42</v>
      </c>
      <c r="D76" s="16" t="s">
        <v>44</v>
      </c>
      <c r="E76" s="27">
        <v>5907</v>
      </c>
      <c r="F76" s="27">
        <v>6037</v>
      </c>
      <c r="G76" s="27">
        <v>5853</v>
      </c>
      <c r="H76" s="17">
        <f>SUM(E76:G76)</f>
        <v>0</v>
      </c>
    </row>
    <row r="77" spans="2:8" ht="20" customHeight="1">
      <c r="B77" s="18" t="s">
        <v>52</v>
      </c>
      <c r="C77" s="18" t="s">
        <v>42</v>
      </c>
      <c r="D77" s="18" t="s">
        <v>45</v>
      </c>
      <c r="E77" s="27">
        <v>6000</v>
      </c>
      <c r="F77" s="27">
        <v>6000</v>
      </c>
      <c r="G77" s="27">
        <v>6000</v>
      </c>
      <c r="H77" s="19">
        <f>SUM(E77:G77)</f>
        <v>0</v>
      </c>
    </row>
    <row r="78" spans="2:8" ht="20" customHeight="1">
      <c r="B78" s="16" t="s">
        <v>53</v>
      </c>
      <c r="C78" s="16" t="s">
        <v>42</v>
      </c>
      <c r="D78" s="16" t="s">
        <v>44</v>
      </c>
      <c r="E78" s="27">
        <v>0</v>
      </c>
      <c r="F78" s="27">
        <v>0</v>
      </c>
      <c r="G78" s="27">
        <v>0</v>
      </c>
      <c r="H78" s="17">
        <f>SUM(E78:G78)</f>
        <v>0</v>
      </c>
    </row>
    <row r="79" spans="2:8" ht="20" customHeight="1">
      <c r="B79" s="18" t="s">
        <v>53</v>
      </c>
      <c r="C79" s="18" t="s">
        <v>42</v>
      </c>
      <c r="D79" s="18" t="s">
        <v>45</v>
      </c>
      <c r="E79" s="27">
        <v>0</v>
      </c>
      <c r="F79" s="27">
        <v>0</v>
      </c>
      <c r="G79" s="27">
        <v>0</v>
      </c>
      <c r="H79" s="19">
        <f>SUM(E79:G79)</f>
        <v>0</v>
      </c>
    </row>
  </sheetData>
  <mergeCells count="3">
    <mergeCell ref="B2:G2"/>
    <mergeCell ref="B3:G3"/>
    <mergeCell ref="B5:H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82</v>
      </c>
      <c r="C2" s="11"/>
      <c r="D2" s="11"/>
      <c r="E2" s="11"/>
      <c r="F2" s="11"/>
      <c r="G2" s="11"/>
      <c r="H2" s="11"/>
      <c r="I2" s="11"/>
      <c r="J2" s="11"/>
      <c r="K2" s="11"/>
      <c r="L2" s="1"/>
      <c r="M2" s="1"/>
    </row>
    <row r="3" spans="1:13" ht="26" customHeight="1">
      <c r="A3" s="1"/>
      <c r="B3" s="12" t="s">
        <v>83</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84</v>
      </c>
      <c r="C7" s="13"/>
      <c r="D7" s="13"/>
      <c r="E7" s="13"/>
      <c r="F7" s="13"/>
      <c r="G7" s="13"/>
      <c r="H7" s="13"/>
      <c r="I7" s="13"/>
      <c r="J7" s="13"/>
      <c r="K7" s="13"/>
      <c r="L7" s="13"/>
    </row>
    <row r="8" spans="1:13" ht="24" customHeight="1">
      <c r="B8" s="6" t="s">
        <v>3</v>
      </c>
      <c r="C8" s="7" t="s">
        <v>85</v>
      </c>
      <c r="D8" s="7"/>
      <c r="E8" s="7"/>
      <c r="F8" s="7"/>
      <c r="G8" s="7"/>
      <c r="H8" s="7"/>
      <c r="I8" s="7"/>
      <c r="J8" s="7"/>
      <c r="K8" s="7"/>
      <c r="L8" s="7"/>
    </row>
    <row r="9" spans="1:13" ht="24" customHeight="1">
      <c r="B9" s="6" t="s">
        <v>5</v>
      </c>
      <c r="C9" s="7" t="s">
        <v>86</v>
      </c>
      <c r="D9" s="7"/>
      <c r="E9" s="7"/>
      <c r="F9" s="7"/>
      <c r="G9" s="7"/>
      <c r="H9" s="7"/>
      <c r="I9" s="7"/>
      <c r="J9" s="7"/>
      <c r="K9" s="7"/>
      <c r="L9" s="7"/>
    </row>
    <row r="10" spans="1:13" ht="24" customHeight="1">
      <c r="B10" s="6" t="s">
        <v>7</v>
      </c>
      <c r="C10" s="7" t="s">
        <v>87</v>
      </c>
      <c r="D10" s="7"/>
      <c r="E10" s="7"/>
      <c r="F10" s="7"/>
      <c r="G10" s="7"/>
      <c r="H10" s="7"/>
      <c r="I10" s="7"/>
      <c r="J10" s="7"/>
      <c r="K10" s="7"/>
      <c r="L10" s="7"/>
    </row>
    <row r="11" spans="1:13" ht="22" customHeight="1">
      <c r="B11" s="6" t="s">
        <v>88</v>
      </c>
      <c r="C11" s="6"/>
      <c r="D11" s="6"/>
      <c r="E11" s="6"/>
      <c r="F11" s="6"/>
      <c r="G11" s="6"/>
      <c r="H11" s="6"/>
      <c r="I11" s="6"/>
      <c r="J11" s="6"/>
      <c r="K11" s="6"/>
      <c r="L11" s="6"/>
    </row>
    <row r="13" spans="1:13" ht="28" customHeight="1">
      <c r="B13" s="13" t="s">
        <v>89</v>
      </c>
      <c r="C13" s="13"/>
      <c r="D13" s="13"/>
      <c r="E13" s="13"/>
      <c r="F13" s="13"/>
      <c r="G13" s="13"/>
      <c r="H13" s="13"/>
      <c r="I13" s="13"/>
      <c r="J13" s="13"/>
      <c r="K13" s="13"/>
      <c r="L13" s="13"/>
    </row>
    <row r="14" spans="1:13" ht="24" customHeight="1">
      <c r="B14" s="6" t="s">
        <v>3</v>
      </c>
      <c r="C14" s="7" t="s">
        <v>90</v>
      </c>
      <c r="D14" s="7"/>
      <c r="E14" s="7"/>
      <c r="F14" s="7"/>
      <c r="G14" s="7"/>
      <c r="H14" s="7"/>
      <c r="I14" s="7"/>
      <c r="J14" s="7"/>
      <c r="K14" s="7"/>
      <c r="L14" s="7"/>
    </row>
    <row r="15" spans="1:13" ht="24" customHeight="1">
      <c r="B15" s="6" t="s">
        <v>5</v>
      </c>
      <c r="C15" s="7" t="s">
        <v>91</v>
      </c>
      <c r="D15" s="7"/>
      <c r="E15" s="7"/>
      <c r="F15" s="7"/>
      <c r="G15" s="7"/>
      <c r="H15" s="7"/>
      <c r="I15" s="7"/>
      <c r="J15" s="7"/>
      <c r="K15" s="7"/>
      <c r="L15" s="7"/>
    </row>
    <row r="16" spans="1:13" ht="24" customHeight="1">
      <c r="B16" s="6" t="s">
        <v>7</v>
      </c>
      <c r="C16" s="7" t="s">
        <v>92</v>
      </c>
      <c r="D16" s="7"/>
      <c r="E16" s="7"/>
      <c r="F16" s="7"/>
      <c r="G16" s="7"/>
      <c r="H16" s="7"/>
      <c r="I16" s="7"/>
      <c r="J16" s="7"/>
      <c r="K16" s="7"/>
      <c r="L16" s="7"/>
    </row>
    <row r="17" spans="2:12" ht="22" customHeight="1">
      <c r="B17" s="6" t="s">
        <v>93</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Rollup</vt:lpstr>
      <vt:lpstr>Heatmap</vt:lpstr>
      <vt:lpstr>Data</vt:lpstr>
      <vt:lpstr>Connect your data</vt:lpstr>
      <vt:lpstr>'Connect your data'!Print_Area</vt:lpstr>
      <vt:lpstr>Cover!Print_Area</vt:lpstr>
      <vt:lpstr>'Connect your data'!Print_Titles</vt:lpstr>
      <vt:lpstr>Data!Print_Titles</vt:lpstr>
      <vt:lpstr>Heatmap!Print_Titles</vt:lpstr>
      <vt:lpstr>Rollup!Print_Titles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