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Headline" sheetId="2" r:id="rId2"/>
    <sheet name="BvA Monthly" sheetId="3" r:id="rId3"/>
    <sheet name="Data" sheetId="4" r:id="rId4"/>
    <sheet name="Connect your data" sheetId="5" r:id="rId5"/>
  </sheets>
  <definedNames>
    <definedName name="_xlnm.Print_Area" localSheetId="4">'Connect your data'!$A$1:$M$22</definedName>
    <definedName name="_xlnm.Print_Area" localSheetId="0">Cover!$A$1:$M$42</definedName>
    <definedName name="_xlnm.Print_Titles" localSheetId="2">'BvA Monthly'!$1:$5</definedName>
    <definedName name="_xlnm.Print_Titles" localSheetId="4">'Connect your data'!$1:$5</definedName>
    <definedName name="_xlnm.Print_Titles" localSheetId="3">Data!$1:$5</definedName>
    <definedName name="_xlnm.Print_Titles" localSheetId="1">Headline!$1:$5</definedName>
  </definedNames>
  <calcPr calcId="124519" fullCalcOnLoad="1"/>
</workbook>
</file>

<file path=xl/sharedStrings.xml><?xml version="1.0" encoding="utf-8"?>
<sst xmlns="http://schemas.openxmlformats.org/spreadsheetml/2006/main" count="357" uniqueCount="157">
  <si>
    <t>MONTHLY VARIANCE WITH YEAR-TO-DATE BRIDGE</t>
  </si>
  <si>
    <t>Budget vs Actual</t>
  </si>
  <si>
    <t>HOW TO USE</t>
  </si>
  <si>
    <t>1.</t>
  </si>
  <si>
    <t>Open the Data sheet and paste your your accounting software Profit and Loss by Month into the Actuals table.</t>
  </si>
  <si>
    <t>2.</t>
  </si>
  <si>
    <t>Paste your annual budget by month into the Budget table directly below, using the same account codes.</t>
  </si>
  <si>
    <t>3.</t>
  </si>
  <si>
    <t>The BvA Monthly sheet shows variance for every line item; the Headline sheet calls out the top movers.</t>
  </si>
  <si>
    <t>DESIGNED FOR</t>
  </si>
  <si>
    <t>In-house Finance Controller or CFO tracking budget performance against a board-approved plan.</t>
  </si>
  <si>
    <t>EXAMPLE BUSINESS PROFILE</t>
  </si>
  <si>
    <t>Synthetic data inside this workbook represents the following business shape. Use it as a reference for what good looks like; your numbers will differ.</t>
  </si>
  <si>
    <t>INDUSTRY</t>
  </si>
  <si>
    <t>Wholesale and retail (Wholesale 50%, Retail 35%, Online 12%, Other 3%)</t>
  </si>
  <si>
    <t>REVENUE SCALE</t>
  </si>
  <si>
    <t>Circa $4M annual</t>
  </si>
  <si>
    <t>BUDGET SHAPE</t>
  </si>
  <si>
    <t>Annual plan spread monthly with seasonal weighting</t>
  </si>
  <si>
    <t>REPORTING CADENCE</t>
  </si>
  <si>
    <t>Monthly close, monthly board review</t>
  </si>
  <si>
    <t>INPUTS YOU NEED TO PROVIDE</t>
  </si>
  <si>
    <t>These figures vary by company and cannot be exported directly from your accounting software. Replace the amber-bordered sample values on the tabs noted below.</t>
  </si>
  <si>
    <t>Actuals: P&amp;L by Month</t>
  </si>
  <si>
    <t>Used on: Data tab → Actuals table (paste from your accounting software)</t>
  </si>
  <si>
    <t>Budget: P&amp;L by Month</t>
  </si>
  <si>
    <t>Used on: Data tab → Budget table (paste from your annual plan)</t>
  </si>
  <si>
    <t>Account to Report line mapping</t>
  </si>
  <si>
    <t>Used on: Data tab → Report line dropdown column</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</si>
  <si>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</si>
  <si>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</si>
  <si>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</si>
  <si>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</si>
  <si>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</si>
  <si>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</si>
  <si>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</si>
  <si>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MONTH ENDING NOVEMBER 2025</t>
  </si>
  <si>
    <t>Budget vs Actual summary</t>
  </si>
  <si>
    <t>Compares the most recent month's actual figures to budget for the headline lines (Revenue, Gross Profit, EBITDA, Net Profit). Year-to-date Actual vs Budget shows the cumulative position. Acronyms: Gross Profit (GP), Earnings Before Interest, Tax, Depreciation and Amortisation (EBITDA), Net Profit After Tax (NPAT).</t>
  </si>
  <si>
    <t>REVENUE</t>
  </si>
  <si>
    <t>GROSS PROFIT</t>
  </si>
  <si>
    <t>EBITDA</t>
  </si>
  <si>
    <t>NET PROFIT</t>
  </si>
  <si>
    <t>YEAR-TO-DATE SNAPSHOT</t>
  </si>
  <si>
    <t>Actual vs Budget, year-to-date</t>
  </si>
  <si>
    <t>Line</t>
  </si>
  <si>
    <t>YTD Actual</t>
  </si>
  <si>
    <t>YTD Budget</t>
  </si>
  <si>
    <t>Variance $</t>
  </si>
  <si>
    <t>Variance %</t>
  </si>
  <si>
    <t>Revenue</t>
  </si>
  <si>
    <t>Cost of sales</t>
  </si>
  <si>
    <t>Gross profit</t>
  </si>
  <si>
    <t>Wages</t>
  </si>
  <si>
    <t>Other opex</t>
  </si>
  <si>
    <t>D&amp;A</t>
  </si>
  <si>
    <t>Net profit</t>
  </si>
  <si>
    <t>Variance % on Revenue, GP, EBITDA, Net profit:</t>
  </si>
  <si>
    <t>Lower</t>
  </si>
  <si>
    <t>Mid</t>
  </si>
  <si>
    <t>Higher</t>
  </si>
  <si>
    <t>Green = better, red = worse</t>
  </si>
  <si>
    <t>Variance % on costs (lower is better):</t>
  </si>
  <si>
    <t>RECONCILIATION</t>
  </si>
  <si>
    <t>Tie-out checks for this tab</t>
  </si>
  <si>
    <t>Check</t>
  </si>
  <si>
    <t>Left side</t>
  </si>
  <si>
    <t>Right side</t>
  </si>
  <si>
    <t>Difference</t>
  </si>
  <si>
    <t>Status</t>
  </si>
  <si>
    <t>YTD Actual Revenue ties to Data Actuals Revenue total</t>
  </si>
  <si>
    <t>YTD Budget Revenue ties to Data Budget Revenue total</t>
  </si>
  <si>
    <t>LAST 12 MONTHS</t>
  </si>
  <si>
    <t>Budget vs Actual by month</t>
  </si>
  <si>
    <t>Three blocks stacked: Actuals (drawn from the Data Actuals table), Budget (drawn from the Data Budget table), and Variance (Actual minus Budget). Each block reads from the same Report line classification.</t>
  </si>
  <si>
    <t>ACTUALS</t>
  </si>
  <si>
    <t>Actuals</t>
  </si>
  <si>
    <t>Line item</t>
  </si>
  <si>
    <t>Dec 24</t>
  </si>
  <si>
    <t>Jan 25</t>
  </si>
  <si>
    <t>Feb 25</t>
  </si>
  <si>
    <t>Mar 25</t>
  </si>
  <si>
    <t>Apr 25</t>
  </si>
  <si>
    <t>May 25</t>
  </si>
  <si>
    <t>Jun 25</t>
  </si>
  <si>
    <t>Jul 25</t>
  </si>
  <si>
    <t>Aug 25</t>
  </si>
  <si>
    <t>Sep 25</t>
  </si>
  <si>
    <t>Oct 25</t>
  </si>
  <si>
    <t>Nov 25</t>
  </si>
  <si>
    <t>FY Total</t>
  </si>
  <si>
    <t>Wages and salaries</t>
  </si>
  <si>
    <t>BUDGET</t>
  </si>
  <si>
    <t>Budget</t>
  </si>
  <si>
    <t>VARIANCE</t>
  </si>
  <si>
    <t>Actual minus Budget</t>
  </si>
  <si>
    <t>Actuals Revenue FY ties to Data Actuals Revenue total</t>
  </si>
  <si>
    <t>Budget Revenue FY ties to Data Budget Revenue total</t>
  </si>
  <si>
    <t>SINGLE SOURCE OF TRUTH</t>
  </si>
  <si>
    <t>Drop your actuals and budget here</t>
  </si>
  <si>
    <t>Paste your Profit and Loss by Month into the Actuals table below. Paste your annual budget into the Budget table further down, using the same account codes and Report line classification. Other sheets calculate variance from these two tables via SUMIFS by Report line.</t>
  </si>
  <si>
    <t>STEP 1   PASTE YOUR P&amp;L BY MONTH (ACTUALS)</t>
  </si>
  <si>
    <t>Code</t>
  </si>
  <si>
    <t>Account name</t>
  </si>
  <si>
    <t>Account type</t>
  </si>
  <si>
    <t>Report line</t>
  </si>
  <si>
    <t>FY total</t>
  </si>
  <si>
    <t>200</t>
  </si>
  <si>
    <t>Sales - Wholesale</t>
  </si>
  <si>
    <t>210</t>
  </si>
  <si>
    <t>Sales - Retail</t>
  </si>
  <si>
    <t>220</t>
  </si>
  <si>
    <t>Sales - Online</t>
  </si>
  <si>
    <t>290</t>
  </si>
  <si>
    <t>Other Income</t>
  </si>
  <si>
    <t>310</t>
  </si>
  <si>
    <t>Cost of Goods Sold</t>
  </si>
  <si>
    <t>Direct Costs</t>
  </si>
  <si>
    <t>320</t>
  </si>
  <si>
    <t>Purchases - Materials</t>
  </si>
  <si>
    <t>477</t>
  </si>
  <si>
    <t>Wages and Salaries</t>
  </si>
  <si>
    <t>Expense</t>
  </si>
  <si>
    <t>478</t>
  </si>
  <si>
    <t>Superannuation</t>
  </si>
  <si>
    <t>479</t>
  </si>
  <si>
    <t>Workers Compensation</t>
  </si>
  <si>
    <t>480</t>
  </si>
  <si>
    <t>Annual Leave Provision</t>
  </si>
  <si>
    <t>469</t>
  </si>
  <si>
    <t>Rent</t>
  </si>
  <si>
    <t>Overheads</t>
  </si>
  <si>
    <t>451</t>
  </si>
  <si>
    <t>Light Power Heating</t>
  </si>
  <si>
    <t>433</t>
  </si>
  <si>
    <t>Insurance</t>
  </si>
  <si>
    <t>461</t>
  </si>
  <si>
    <t>Marketing and Advertising</t>
  </si>
  <si>
    <t>463</t>
  </si>
  <si>
    <t>Office Expenses</t>
  </si>
  <si>
    <t>466</t>
  </si>
  <si>
    <t>Accounting and Legal Fees</t>
  </si>
  <si>
    <t>416</t>
  </si>
  <si>
    <t>Depreciation</t>
  </si>
  <si>
    <t>STEP 2   PASTE YOUR ANNUAL BUDGET BY MONTH</t>
  </si>
  <si>
    <t>POPULATE THIS WORKBOOK</t>
  </si>
  <si>
    <t>Connect your accounting data</t>
  </si>
  <si>
    <t>Option 1   Enter the data yourself</t>
  </si>
  <si>
    <t>Export the relevant report from your accounting software (e.g. budget vs actual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</si>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</sst>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2">
    <numFmt numFmtId="164" formatCode="_-&quot;$&quot;* #,##0_-;[Red]_-&quot;$&quot;* (#,##0)_-;_-&quot;$&quot;* &quot;-&quot;_-;_-@_-"/>
    <numFmt numFmtId="165" formatCode="0.0%;[Red](0.0%);&quot;-&quot;"/>
  </numFmts>
  <fonts count="17">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20"/>
      <color rgb="FF1A1A1A"/>
      <name val="Arial"/>
      <family val="2"/>
    </font>
    <font>
      <b/>
      <sz val="14"/>
      <color rgb="FF1A1A1A"/>
      <name val="Arial"/>
      <family val="2"/>
    </font>
    <font>
      <b/>
      <sz val="10"/>
      <color rgb="FFFFFFFF"/>
      <name val="Arial"/>
      <family val="2"/>
    </font>
    <font>
      <b/>
      <sz val="10"/>
      <color rgb="FF1A1A1A"/>
      <name val="Arial"/>
      <family val="2"/>
    </font>
    <font>
      <sz val="9"/>
      <color rgb="FF1A1A1A"/>
      <name val="Arial"/>
      <family val="2"/>
    </font>
    <font>
      <b/>
      <sz val="10"/>
      <color rgb="FF707070"/>
      <name val="Arial"/>
      <family val="2"/>
    </font>
    <font>
      <sz val="10"/>
      <color rgb="FF2D7A55"/>
      <name val="Arial"/>
      <family val="2"/>
    </font>
  </fonts>
  <fills count="10">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4F4F4"/>
        <bgColor indexed="64"/>
      </patternFill>
    </fill>
    <fill>
      <patternFill patternType="solid">
        <fgColor rgb="FFFFFFFF"/>
        <bgColor indexed="64"/>
      </patternFill>
    </fill>
    <fill>
      <patternFill patternType="solid">
        <fgColor rgb="FFFCE5E6"/>
        <bgColor indexed="64"/>
      </patternFill>
    </fill>
    <fill>
      <patternFill patternType="solid">
        <fgColor rgb="FFE0F2E5"/>
        <bgColor indexed="64"/>
      </patternFill>
    </fill>
    <fill>
      <patternFill patternType="solid">
        <fgColor rgb="FFFFFEF7"/>
        <bgColor indexed="64"/>
      </patternFill>
    </fill>
  </fills>
  <borders count="4">
    <border>
      <left/>
      <right/>
      <top/>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style="thin">
        <color rgb="FFF5A524"/>
      </left>
      <right style="thin">
        <color rgb="FFF5A524"/>
      </right>
      <top style="thin">
        <color rgb="FFF5A524"/>
      </top>
      <bottom style="thin">
        <color rgb="FFF5A524"/>
      </bottom>
      <diagonal/>
    </border>
  </borders>
  <cellStyleXfs count="1">
    <xf numFmtId="0" fontId="0" fillId="0" borderId="0"/>
  </cellStyleXfs>
  <cellXfs count="34">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8" fillId="5" borderId="0" xfId="0" applyFont="1" applyFill="1" applyAlignment="1">
      <alignment horizontal="left" vertical="center" indent="1"/>
    </xf>
    <xf numFmtId="164" fontId="10" fillId="5" borderId="0" xfId="0" applyNumberFormat="1" applyFont="1" applyFill="1" applyAlignment="1">
      <alignment horizontal="left" vertical="center" indent="1"/>
    </xf>
    <xf numFmtId="0" fontId="6" fillId="5" borderId="0" xfId="0" applyFont="1" applyFill="1" applyAlignment="1">
      <alignment horizontal="left" vertical="center" indent="1"/>
    </xf>
    <xf numFmtId="0" fontId="11" fillId="0" borderId="0" xfId="0" applyFont="1" applyAlignment="1">
      <alignment horizontal="left" vertical="center"/>
    </xf>
    <xf numFmtId="0" fontId="12" fillId="2" borderId="1" xfId="0" applyFont="1" applyFill="1" applyBorder="1" applyAlignment="1">
      <alignment horizontal="left" vertical="center" wrapText="1"/>
    </xf>
    <xf numFmtId="0" fontId="12" fillId="2" borderId="1" xfId="0" applyFont="1" applyFill="1" applyBorder="1" applyAlignment="1">
      <alignment horizontal="right" vertical="center" wrapText="1"/>
    </xf>
    <xf numFmtId="0" fontId="1" fillId="5" borderId="2" xfId="0" applyFont="1" applyFill="1" applyBorder="1" applyAlignment="1">
      <alignment horizontal="left" vertical="center"/>
    </xf>
    <xf numFmtId="164" fontId="1" fillId="5" borderId="2" xfId="0" applyNumberFormat="1" applyFont="1" applyFill="1" applyBorder="1" applyAlignment="1">
      <alignment horizontal="right" vertical="center"/>
    </xf>
    <xf numFmtId="165" fontId="1" fillId="5" borderId="2" xfId="0" applyNumberFormat="1" applyFont="1" applyFill="1" applyBorder="1" applyAlignment="1">
      <alignment horizontal="right" vertical="center"/>
    </xf>
    <xf numFmtId="0" fontId="1" fillId="6" borderId="2" xfId="0" applyFont="1" applyFill="1" applyBorder="1" applyAlignment="1">
      <alignment horizontal="left" vertical="center"/>
    </xf>
    <xf numFmtId="164" fontId="1" fillId="6" borderId="2" xfId="0" applyNumberFormat="1" applyFont="1" applyFill="1" applyBorder="1" applyAlignment="1">
      <alignment horizontal="right" vertical="center"/>
    </xf>
    <xf numFmtId="165" fontId="1" fillId="6" borderId="2" xfId="0" applyNumberFormat="1" applyFont="1" applyFill="1" applyBorder="1" applyAlignment="1">
      <alignment horizontal="right" vertical="center"/>
    </xf>
    <xf numFmtId="0" fontId="13" fillId="6" borderId="2" xfId="0" applyFont="1" applyFill="1" applyBorder="1" applyAlignment="1">
      <alignment horizontal="left" vertical="center"/>
    </xf>
    <xf numFmtId="164" fontId="13" fillId="6" borderId="2" xfId="0" applyNumberFormat="1" applyFont="1" applyFill="1" applyBorder="1" applyAlignment="1">
      <alignment horizontal="right" vertical="center"/>
    </xf>
    <xf numFmtId="165" fontId="13" fillId="6" borderId="2" xfId="0" applyNumberFormat="1" applyFont="1" applyFill="1" applyBorder="1" applyAlignment="1">
      <alignment horizontal="right" vertical="center"/>
    </xf>
    <xf numFmtId="0" fontId="14" fillId="7" borderId="2" xfId="0" applyFont="1" applyFill="1" applyBorder="1" applyAlignment="1">
      <alignment horizontal="center" vertical="center"/>
    </xf>
    <xf numFmtId="0" fontId="6" fillId="6" borderId="2" xfId="0" applyFont="1" applyFill="1" applyBorder="1" applyAlignment="1">
      <alignment horizontal="center" vertical="center"/>
    </xf>
    <xf numFmtId="0" fontId="14" fillId="8" borderId="2" xfId="0" applyFont="1" applyFill="1" applyBorder="1" applyAlignment="1">
      <alignment horizontal="center" vertical="center"/>
    </xf>
    <xf numFmtId="0" fontId="15" fillId="6" borderId="2" xfId="0" applyFont="1" applyFill="1" applyBorder="1" applyAlignment="1">
      <alignment horizontal="center" vertical="center"/>
    </xf>
    <xf numFmtId="0" fontId="16" fillId="9" borderId="3" xfId="0" applyFont="1" applyFill="1" applyBorder="1" applyAlignment="1">
      <alignment horizontal="left" vertical="center" indent="1"/>
    </xf>
    <xf numFmtId="164" fontId="16" fillId="9" borderId="3" xfId="0" applyNumberFormat="1" applyFont="1" applyFill="1" applyBorder="1" applyAlignment="1">
      <alignment horizontal="right" vertical="center"/>
    </xf>
  </cellXfs>
  <cellStyles count="1">
    <cellStyle name="Normal" xfId="0" builtinId="0"/>
  </cellStyles>
  <dxfs count="2">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13</xdr:col>
      <xdr:colOff>38100</xdr:colOff>
      <xdr:row>0</xdr:row>
      <xdr:rowOff>38100</xdr:rowOff>
    </xdr:from>
    <xdr:to>
      <xdr:col>13</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9591675" y="38100"/>
          <a:ext cx="675794" cy="652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17</xdr:col>
      <xdr:colOff>38100</xdr:colOff>
      <xdr:row>0</xdr:row>
      <xdr:rowOff>38100</xdr:rowOff>
    </xdr:from>
    <xdr:to>
      <xdr:col>18</xdr:col>
      <xdr:colOff>104294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3506450" y="38100"/>
          <a:ext cx="675794" cy="652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17</xdr:col>
      <xdr:colOff>38100</xdr:colOff>
      <xdr:row>0</xdr:row>
      <xdr:rowOff>38100</xdr:rowOff>
    </xdr:from>
    <xdr:to>
      <xdr:col>17</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4049375" y="38100"/>
          <a:ext cx="675794" cy="6529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sheetPr>
    <tabColor rgb="FF3A9E6E"/>
  </sheetPr>
  <dimension ref="A1:M40"/>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ht="22" customHeight="1">
      <c r="B24" s="3" t="s">
        <v>19</v>
      </c>
      <c r="D24" s="8" t="s">
        <v>20</v>
      </c>
      <c r="E24" s="8"/>
      <c r="F24" s="8"/>
      <c r="G24" s="8"/>
      <c r="H24" s="8"/>
      <c r="I24" s="8"/>
      <c r="J24" s="8"/>
      <c r="K24" s="8"/>
      <c r="L24" s="8"/>
      <c r="M24" s="4"/>
    </row>
    <row r="25" spans="2:13">
      <c r="M25" s="4"/>
    </row>
    <row r="26" spans="2:13" ht="18" customHeight="1">
      <c r="B26" s="3" t="s">
        <v>21</v>
      </c>
      <c r="M26" s="4"/>
    </row>
    <row r="27" spans="2:13" ht="24" customHeight="1">
      <c r="B27" s="6" t="s">
        <v>22</v>
      </c>
      <c r="C27" s="6"/>
      <c r="D27" s="6"/>
      <c r="E27" s="6"/>
      <c r="F27" s="6"/>
      <c r="G27" s="6"/>
      <c r="H27" s="6"/>
      <c r="I27" s="6"/>
      <c r="J27" s="6"/>
      <c r="K27" s="6"/>
      <c r="L27" s="6"/>
      <c r="M27" s="4"/>
    </row>
    <row r="28" spans="2:13" ht="22" customHeight="1">
      <c r="B28" s="3" t="s">
        <v>23</v>
      </c>
      <c r="F28" s="8" t="s">
        <v>24</v>
      </c>
      <c r="G28" s="8"/>
      <c r="H28" s="8"/>
      <c r="I28" s="8"/>
      <c r="J28" s="8"/>
      <c r="K28" s="8"/>
      <c r="L28" s="8"/>
      <c r="M28" s="4"/>
    </row>
    <row r="29" spans="2:13" ht="22" customHeight="1">
      <c r="B29" s="3" t="s">
        <v>25</v>
      </c>
      <c r="F29" s="8" t="s">
        <v>26</v>
      </c>
      <c r="G29" s="8"/>
      <c r="H29" s="8"/>
      <c r="I29" s="8"/>
      <c r="J29" s="8"/>
      <c r="K29" s="8"/>
      <c r="L29" s="8"/>
      <c r="M29" s="4"/>
    </row>
    <row r="30" spans="2:13" ht="22" customHeight="1">
      <c r="B30" s="3" t="s">
        <v>27</v>
      </c>
      <c r="F30" s="8" t="s">
        <v>28</v>
      </c>
      <c r="G30" s="8"/>
      <c r="H30" s="8"/>
      <c r="I30" s="8"/>
      <c r="J30" s="8"/>
      <c r="K30" s="8"/>
      <c r="L30" s="8"/>
      <c r="M30" s="4"/>
    </row>
    <row r="31" spans="2:13">
      <c r="M31" s="4"/>
    </row>
    <row r="32" spans="2:13" ht="18" customHeight="1">
      <c r="B32" s="3" t="s">
        <v>29</v>
      </c>
      <c r="C32" s="3"/>
      <c r="D32" s="3"/>
      <c r="E32" s="3"/>
      <c r="F32" s="3"/>
      <c r="G32" s="3"/>
      <c r="H32" s="3"/>
      <c r="I32" s="3"/>
      <c r="J32" s="3"/>
      <c r="K32" s="3"/>
      <c r="L32" s="3"/>
      <c r="M32" s="4"/>
    </row>
    <row r="33" spans="2:13" ht="24" customHeight="1">
      <c r="B33" s="7" t="s">
        <v>30</v>
      </c>
      <c r="C33" s="7"/>
      <c r="D33" s="7"/>
      <c r="E33" s="7"/>
      <c r="F33" s="7"/>
      <c r="G33" s="7"/>
      <c r="H33" s="7"/>
      <c r="I33" s="7"/>
      <c r="J33" s="7"/>
      <c r="K33" s="7"/>
      <c r="L33" s="7"/>
      <c r="M33" s="4"/>
    </row>
    <row r="34" spans="2:13" ht="18" customHeight="1">
      <c r="B34" s="3" t="s">
        <v>31</v>
      </c>
      <c r="C34" s="3"/>
      <c r="D34" s="3"/>
      <c r="E34" s="3"/>
      <c r="F34" s="3"/>
      <c r="G34" s="3"/>
      <c r="H34" s="3"/>
      <c r="I34" s="3"/>
      <c r="J34" s="3"/>
      <c r="K34" s="3"/>
      <c r="L34" s="3"/>
      <c r="M34" s="4"/>
    </row>
    <row r="35" spans="2:13" ht="38" customHeight="1">
      <c r="B35" s="7" t="s">
        <v>32</v>
      </c>
      <c r="C35" s="7"/>
      <c r="D35" s="7"/>
      <c r="E35" s="7"/>
      <c r="F35" s="7"/>
      <c r="G35" s="7"/>
      <c r="H35" s="7"/>
      <c r="I35" s="7"/>
      <c r="J35" s="7"/>
      <c r="K35" s="7"/>
      <c r="L35" s="7"/>
      <c r="M35" s="4"/>
    </row>
    <row r="36" spans="2:13" ht="18" customHeight="1">
      <c r="B36" s="3" t="s">
        <v>33</v>
      </c>
      <c r="C36" s="3"/>
      <c r="D36" s="3"/>
      <c r="E36" s="3"/>
      <c r="F36" s="3"/>
      <c r="G36" s="3"/>
      <c r="H36" s="3"/>
      <c r="I36" s="3"/>
      <c r="J36" s="3"/>
      <c r="K36" s="3"/>
      <c r="L36" s="3"/>
      <c r="M36" s="4"/>
    </row>
    <row r="37" spans="2:13" ht="34" customHeight="1">
      <c r="B37" s="9" t="s">
        <v>34</v>
      </c>
      <c r="C37" s="9"/>
      <c r="D37" s="9"/>
      <c r="E37" s="9"/>
      <c r="F37" s="9"/>
      <c r="G37" s="9"/>
      <c r="H37" s="9"/>
      <c r="I37" s="9"/>
      <c r="J37" s="9"/>
      <c r="K37" s="9"/>
      <c r="L37" s="9"/>
      <c r="M37" s="4"/>
    </row>
    <row r="38" spans="2:13">
      <c r="M38" s="4"/>
    </row>
    <row r="39" spans="2:13" ht="28" customHeight="1">
      <c r="B39" s="10" t="s">
        <v>35</v>
      </c>
      <c r="C39" s="10"/>
      <c r="D39" s="10"/>
      <c r="E39" s="10"/>
      <c r="F39" s="10"/>
      <c r="G39" s="10"/>
      <c r="H39" s="10"/>
      <c r="I39" s="10"/>
      <c r="J39" s="10"/>
      <c r="K39" s="10"/>
      <c r="L39" s="10"/>
      <c r="M39" s="4"/>
    </row>
    <row r="40" spans="2:13" ht="28" customHeight="1">
      <c r="B40" s="10"/>
      <c r="C40" s="10"/>
      <c r="D40" s="10"/>
      <c r="E40" s="10"/>
      <c r="F40" s="10"/>
      <c r="G40" s="10"/>
      <c r="H40" s="10"/>
      <c r="I40" s="10"/>
      <c r="J40" s="10"/>
      <c r="K40" s="10"/>
      <c r="L40" s="10"/>
      <c r="M40" s="4"/>
    </row>
  </sheetData>
  <mergeCells count="21">
    <mergeCell ref="B9:L9"/>
    <mergeCell ref="C12:L12"/>
    <mergeCell ref="C13:L13"/>
    <mergeCell ref="C14:L14"/>
    <mergeCell ref="B17:L17"/>
    <mergeCell ref="B20:L20"/>
    <mergeCell ref="D21:L21"/>
    <mergeCell ref="D22:L22"/>
    <mergeCell ref="D23:L23"/>
    <mergeCell ref="D24:L24"/>
    <mergeCell ref="B27:L27"/>
    <mergeCell ref="F28:L28"/>
    <mergeCell ref="F29:L29"/>
    <mergeCell ref="F30:L30"/>
    <mergeCell ref="B32:L32"/>
    <mergeCell ref="B33:L33"/>
    <mergeCell ref="B34:L34"/>
    <mergeCell ref="B35:L35"/>
    <mergeCell ref="B36:L36"/>
    <mergeCell ref="B37:L37"/>
    <mergeCell ref="B39:L40"/>
  </mergeCells>
  <hyperlinks>
    <hyperlink ref="B39"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O31"/>
  <sheetViews>
    <sheetView showGridLines="0" workbookViewId="0"/>
  </sheetViews>
  <sheetFormatPr defaultRowHeight="15"/>
  <cols>
    <col min="1" max="1" width="2.7109375" customWidth="1"/>
    <col min="2" max="2" width="22.7109375" customWidth="1"/>
    <col min="3" max="14" width="10.7109375" customWidth="1"/>
    <col min="15" max="15" width="14.7109375" customWidth="1"/>
    <col min="16" max="16" width="2.7109375" customWidth="1"/>
  </cols>
  <sheetData>
    <row r="1" spans="1:15" ht="14" customHeight="1">
      <c r="A1" s="1"/>
      <c r="B1" s="1"/>
      <c r="C1" s="1"/>
      <c r="D1" s="1"/>
      <c r="E1" s="1"/>
      <c r="F1" s="1"/>
      <c r="G1" s="1"/>
      <c r="H1" s="1"/>
      <c r="I1" s="1"/>
      <c r="J1" s="1"/>
      <c r="K1" s="1"/>
      <c r="L1" s="1"/>
      <c r="M1" s="1"/>
      <c r="N1" s="1"/>
      <c r="O1" s="1"/>
    </row>
    <row r="2" spans="1:15" ht="16" customHeight="1">
      <c r="A2" s="1"/>
      <c r="B2" s="11" t="s">
        <v>36</v>
      </c>
      <c r="C2" s="11"/>
      <c r="D2" s="11"/>
      <c r="E2" s="11"/>
      <c r="F2" s="11"/>
      <c r="G2" s="11"/>
      <c r="H2" s="11"/>
      <c r="I2" s="11"/>
      <c r="J2" s="11"/>
      <c r="K2" s="11"/>
      <c r="L2" s="11"/>
      <c r="M2" s="11"/>
      <c r="N2" s="1"/>
      <c r="O2" s="1"/>
    </row>
    <row r="3" spans="1:15" ht="26" customHeight="1">
      <c r="A3" s="1"/>
      <c r="B3" s="12" t="s">
        <v>37</v>
      </c>
      <c r="C3" s="12"/>
      <c r="D3" s="12"/>
      <c r="E3" s="12"/>
      <c r="F3" s="12"/>
      <c r="G3" s="12"/>
      <c r="H3" s="12"/>
      <c r="I3" s="12"/>
      <c r="J3" s="12"/>
      <c r="K3" s="12"/>
      <c r="L3" s="12"/>
      <c r="M3" s="12"/>
      <c r="N3" s="1"/>
      <c r="O3" s="1"/>
    </row>
    <row r="4" spans="1:15" ht="4" customHeight="1">
      <c r="A4" s="2"/>
      <c r="B4" s="2"/>
      <c r="C4" s="2"/>
      <c r="D4" s="2"/>
      <c r="E4" s="2"/>
      <c r="F4" s="2"/>
      <c r="G4" s="2"/>
      <c r="H4" s="2"/>
      <c r="I4" s="2"/>
      <c r="J4" s="2"/>
      <c r="K4" s="2"/>
      <c r="L4" s="2"/>
      <c r="M4" s="2"/>
      <c r="N4" s="2"/>
      <c r="O4" s="2"/>
    </row>
    <row r="5" spans="1:15" ht="48" customHeight="1">
      <c r="B5" s="6" t="s">
        <v>38</v>
      </c>
      <c r="C5" s="6"/>
      <c r="D5" s="6"/>
      <c r="E5" s="6"/>
      <c r="F5" s="6"/>
      <c r="G5" s="6"/>
      <c r="H5" s="6"/>
      <c r="I5" s="6"/>
      <c r="J5" s="6"/>
      <c r="K5" s="6"/>
      <c r="L5" s="6"/>
      <c r="M5" s="6"/>
      <c r="N5" s="6"/>
    </row>
    <row r="7" spans="1:15" ht="18" customHeight="1">
      <c r="B7" s="13" t="s">
        <v>39</v>
      </c>
      <c r="C7" s="13"/>
      <c r="D7" s="13"/>
      <c r="E7" s="13" t="s">
        <v>40</v>
      </c>
      <c r="F7" s="13"/>
      <c r="G7" s="13"/>
      <c r="H7" s="13" t="s">
        <v>41</v>
      </c>
      <c r="I7" s="13"/>
      <c r="J7" s="13"/>
      <c r="K7" s="13" t="s">
        <v>42</v>
      </c>
      <c r="L7" s="13"/>
      <c r="M7" s="13"/>
    </row>
    <row r="8" spans="1:15" ht="32" customHeight="1">
      <c r="B8" s="14">
        <f>SUMIFS('Data'!$Q$9:$Q$25,'Data'!$E$9:$E$25,"Revenue")</f>
        <v>0</v>
      </c>
      <c r="C8" s="14"/>
      <c r="D8" s="14"/>
      <c r="E8" s="14">
        <f>SUMIFS('Data'!$Q$9:$Q$25,'Data'!$E$9:$E$25,"Revenue")-SUMIFS('Data'!$Q$9:$Q$25,'Data'!$E$9:$E$25,"Cost of sales")</f>
        <v>0</v>
      </c>
      <c r="F8" s="14"/>
      <c r="G8" s="14"/>
      <c r="H8" s="14">
        <f>SUMIFS('Data'!$Q$9:$Q$25,'Data'!$E$9:$E$25,"Revenue")-SUMIFS('Data'!$Q$9:$Q$25,'Data'!$E$9:$E$25,"Cost of sales")-SUMIFS('Data'!$Q$9:$Q$25,'Data'!$E$9:$E$25,"Wages")-SUMIFS('Data'!$Q$9:$Q$25,'Data'!$E$9:$E$25,"Other opex")</f>
        <v>0</v>
      </c>
      <c r="I8" s="14"/>
      <c r="J8" s="14"/>
      <c r="K8" s="14">
        <f>SUMIFS('Data'!$Q$9:$Q$25,'Data'!$E$9:$E$25,"Revenue")-SUMIFS('Data'!$Q$9:$Q$25,'Data'!$E$9:$E$25,"Cost of sales")-SUMIFS('Data'!$Q$9:$Q$25,'Data'!$E$9:$E$25,"Wages")-SUMIFS('Data'!$Q$9:$Q$25,'Data'!$E$9:$E$25,"Other opex")-SUMIFS('Data'!$Q$9:$Q$25,'Data'!$E$9:$E$25,"D&amp;A")</f>
        <v>0</v>
      </c>
      <c r="L8" s="14"/>
      <c r="M8" s="14"/>
    </row>
    <row r="9" spans="1:15" ht="18" customHeight="1">
      <c r="B9" s="15">
        <f>IF((SUMIFS('Data'!$Q$32:$Q$48,'Data'!$E$32:$E$48,"Revenue"))=0,"n/a","vs budget  "&amp;TEXT(((SUMIFS('Data'!$Q$9:$Q$25,'Data'!$E$9:$E$25,"Revenue"))-(SUMIFS('Data'!$Q$32:$Q$48,'Data'!$E$32:$E$48,"Revenue")))/ABS(SUMIFS('Data'!$Q$32:$Q$48,'Data'!$E$32:$E$48,"Revenue")),"+0.0%;-0.0%"))</f>
        <v>0</v>
      </c>
      <c r="C9" s="15"/>
      <c r="D9" s="15"/>
      <c r="E9" s="15">
        <f>IF((SUMIFS('Data'!$Q$32:$Q$48,'Data'!$E$32:$E$48,"Revenue")-SUMIFS('Data'!$Q$32:$Q$48,'Data'!$E$32:$E$48,"Cost of sales"))=0,"n/a","vs budget  "&amp;TEXT(((SUMIFS('Data'!$Q$9:$Q$25,'Data'!$E$9:$E$25,"Revenue")-SUMIFS('Data'!$Q$9:$Q$25,'Data'!$E$9:$E$25,"Cost of sales"))-(SUMIFS('Data'!$Q$32:$Q$48,'Data'!$E$32:$E$48,"Revenue")-SUMIFS('Data'!$Q$32:$Q$48,'Data'!$E$32:$E$48,"Cost of sales")))/ABS(SUMIFS('Data'!$Q$32:$Q$48,'Data'!$E$32:$E$48,"Revenue")-SUMIFS('Data'!$Q$32:$Q$48,'Data'!$E$32:$E$48,"Cost of sales")),"+0.0%;-0.0%"))</f>
        <v>0</v>
      </c>
      <c r="F9" s="15"/>
      <c r="G9" s="15"/>
      <c r="H9" s="15">
        <f>IF((SUMIFS('Data'!$Q$32:$Q$48,'Data'!$E$32:$E$48,"Revenue")-SUMIFS('Data'!$Q$32:$Q$48,'Data'!$E$32:$E$48,"Cost of sales")-SUMIFS('Data'!$Q$32:$Q$48,'Data'!$E$32:$E$48,"Wages")-SUMIFS('Data'!$Q$32:$Q$48,'Data'!$E$32:$E$48,"Other opex"))=0,"n/a","vs budget  "&amp;TEXT(((SUMIFS('Data'!$Q$9:$Q$25,'Data'!$E$9:$E$25,"Revenue")-SUMIFS('Data'!$Q$9:$Q$25,'Data'!$E$9:$E$25,"Cost of sales")-SUMIFS('Data'!$Q$9:$Q$25,'Data'!$E$9:$E$25,"Wages")-SUMIFS('Data'!$Q$9:$Q$25,'Data'!$E$9:$E$25,"Other opex"))-(SUMIFS('Data'!$Q$32:$Q$48,'Data'!$E$32:$E$48,"Revenue")-SUMIFS('Data'!$Q$32:$Q$48,'Data'!$E$32:$E$48,"Cost of sales")-SUMIFS('Data'!$Q$32:$Q$48,'Data'!$E$32:$E$48,"Wages")-SUMIFS('Data'!$Q$32:$Q$48,'Data'!$E$32:$E$48,"Other opex")))/ABS(SUMIFS('Data'!$Q$32:$Q$48,'Data'!$E$32:$E$48,"Revenue")-SUMIFS('Data'!$Q$32:$Q$48,'Data'!$E$32:$E$48,"Cost of sales")-SUMIFS('Data'!$Q$32:$Q$48,'Data'!$E$32:$E$48,"Wages")-SUMIFS('Data'!$Q$32:$Q$48,'Data'!$E$32:$E$48,"Other opex")),"+0.0%;-0.0%"))</f>
        <v>0</v>
      </c>
      <c r="I9" s="15"/>
      <c r="J9" s="15"/>
      <c r="K9" s="15">
        <f>IF((SUMIFS('Data'!$Q$32:$Q$48,'Data'!$E$32:$E$48,"Revenue")-SUMIFS('Data'!$Q$32:$Q$48,'Data'!$E$32:$E$48,"Cost of sales")-SUMIFS('Data'!$Q$32:$Q$48,'Data'!$E$32:$E$48,"Wages")-SUMIFS('Data'!$Q$32:$Q$48,'Data'!$E$32:$E$48,"Other opex")-SUMIFS('Data'!$Q$32:$Q$48,'Data'!$E$32:$E$48,"D&amp;A"))=0,"n/a","vs budget  "&amp;TEXT(((SUMIFS('Data'!$Q$9:$Q$25,'Data'!$E$9:$E$25,"Revenue")-SUMIFS('Data'!$Q$9:$Q$25,'Data'!$E$9:$E$25,"Cost of sales")-SUMIFS('Data'!$Q$9:$Q$25,'Data'!$E$9:$E$25,"Wages")-SUMIFS('Data'!$Q$9:$Q$25,'Data'!$E$9:$E$25,"Other opex")-SUMIFS('Data'!$Q$9:$Q$25,'Data'!$E$9:$E$25,"D&amp;A"))-(SUMIFS('Data'!$Q$32:$Q$48,'Data'!$E$32:$E$48,"Revenue")-SUMIFS('Data'!$Q$32:$Q$48,'Data'!$E$32:$E$48,"Cost of sales")-SUMIFS('Data'!$Q$32:$Q$48,'Data'!$E$32:$E$48,"Wages")-SUMIFS('Data'!$Q$32:$Q$48,'Data'!$E$32:$E$48,"Other opex")-SUMIFS('Data'!$Q$32:$Q$48,'Data'!$E$32:$E$48,"D&amp;A")))/ABS(SUMIFS('Data'!$Q$32:$Q$48,'Data'!$E$32:$E$48,"Revenue")-SUMIFS('Data'!$Q$32:$Q$48,'Data'!$E$32:$E$48,"Cost of sales")-SUMIFS('Data'!$Q$32:$Q$48,'Data'!$E$32:$E$48,"Wages")-SUMIFS('Data'!$Q$32:$Q$48,'Data'!$E$32:$E$48,"Other opex")-SUMIFS('Data'!$Q$32:$Q$48,'Data'!$E$32:$E$48,"D&amp;A")),"+0.0%;-0.0%"))</f>
        <v>0</v>
      </c>
      <c r="L9" s="15"/>
      <c r="M9" s="15"/>
    </row>
    <row r="12" spans="1:15" ht="14" customHeight="1">
      <c r="B12" s="3" t="s">
        <v>43</v>
      </c>
    </row>
    <row r="13" spans="1:15" ht="26" customHeight="1">
      <c r="B13" s="16" t="s">
        <v>44</v>
      </c>
    </row>
    <row r="14" spans="1:15" ht="26" customHeight="1">
      <c r="B14" s="17" t="s">
        <v>45</v>
      </c>
      <c r="C14" s="18" t="s">
        <v>46</v>
      </c>
      <c r="D14" s="18" t="s">
        <v>47</v>
      </c>
      <c r="E14" s="18" t="s">
        <v>48</v>
      </c>
      <c r="F14" s="18" t="s">
        <v>49</v>
      </c>
    </row>
    <row r="15" spans="1:15" ht="22" customHeight="1">
      <c r="B15" s="19" t="s">
        <v>50</v>
      </c>
      <c r="C15" s="20">
        <f>SUMIFS('Data'!$F$9:$F$25,'Data'!$E$9:$E$25,"Revenue")+SUMIFS('Data'!$G$9:$G$25,'Data'!$E$9:$E$25,"Revenue")+SUMIFS('Data'!$H$9:$H$25,'Data'!$E$9:$E$25,"Revenue")+SUMIFS('Data'!$I$9:$I$25,'Data'!$E$9:$E$25,"Revenue")+SUMIFS('Data'!$J$9:$J$25,'Data'!$E$9:$E$25,"Revenue")+SUMIFS('Data'!$K$9:$K$25,'Data'!$E$9:$E$25,"Revenue")+SUMIFS('Data'!$L$9:$L$25,'Data'!$E$9:$E$25,"Revenue")+SUMIFS('Data'!$M$9:$M$25,'Data'!$E$9:$E$25,"Revenue")+SUMIFS('Data'!$N$9:$N$25,'Data'!$E$9:$E$25,"Revenue")+SUMIFS('Data'!$O$9:$O$25,'Data'!$E$9:$E$25,"Revenue")+SUMIFS('Data'!$P$9:$P$25,'Data'!$E$9:$E$25,"Revenue")+SUMIFS('Data'!$Q$9:$Q$25,'Data'!$E$9:$E$25,"Revenue")</f>
        <v>0</v>
      </c>
      <c r="D15" s="20">
        <f>SUMIFS('Data'!$F$32:$F$48,'Data'!$E$32:$E$48,"Revenue")+SUMIFS('Data'!$G$32:$G$48,'Data'!$E$32:$E$48,"Revenue")+SUMIFS('Data'!$H$32:$H$48,'Data'!$E$32:$E$48,"Revenue")+SUMIFS('Data'!$I$32:$I$48,'Data'!$E$32:$E$48,"Revenue")+SUMIFS('Data'!$J$32:$J$48,'Data'!$E$32:$E$48,"Revenue")+SUMIFS('Data'!$K$32:$K$48,'Data'!$E$32:$E$48,"Revenue")+SUMIFS('Data'!$L$32:$L$48,'Data'!$E$32:$E$48,"Revenue")+SUMIFS('Data'!$M$32:$M$48,'Data'!$E$32:$E$48,"Revenue")+SUMIFS('Data'!$N$32:$N$48,'Data'!$E$32:$E$48,"Revenue")+SUMIFS('Data'!$O$32:$O$48,'Data'!$E$32:$E$48,"Revenue")+SUMIFS('Data'!$P$32:$P$48,'Data'!$E$32:$E$48,"Revenue")+SUMIFS('Data'!$Q$32:$Q$48,'Data'!$E$32:$E$48,"Revenue")</f>
        <v>0</v>
      </c>
      <c r="E15" s="20">
        <f>C15-D15</f>
        <v>0</v>
      </c>
      <c r="F15" s="21">
        <f>IFERROR((C15-D15)/ABS(D15),0)</f>
        <v>0</v>
      </c>
    </row>
    <row r="16" spans="1:15" ht="22" customHeight="1">
      <c r="B16" s="22" t="s">
        <v>51</v>
      </c>
      <c r="C16" s="23">
        <f>SUMIFS('Data'!$F$9:$F$25,'Data'!$E$9:$E$25,"Cost of sales")+SUMIFS('Data'!$G$9:$G$25,'Data'!$E$9:$E$25,"Cost of sales")+SUMIFS('Data'!$H$9:$H$25,'Data'!$E$9:$E$25,"Cost of sales")+SUMIFS('Data'!$I$9:$I$25,'Data'!$E$9:$E$25,"Cost of sales")+SUMIFS('Data'!$J$9:$J$25,'Data'!$E$9:$E$25,"Cost of sales")+SUMIFS('Data'!$K$9:$K$25,'Data'!$E$9:$E$25,"Cost of sales")+SUMIFS('Data'!$L$9:$L$25,'Data'!$E$9:$E$25,"Cost of sales")+SUMIFS('Data'!$M$9:$M$25,'Data'!$E$9:$E$25,"Cost of sales")+SUMIFS('Data'!$N$9:$N$25,'Data'!$E$9:$E$25,"Cost of sales")+SUMIFS('Data'!$O$9:$O$25,'Data'!$E$9:$E$25,"Cost of sales")+SUMIFS('Data'!$P$9:$P$25,'Data'!$E$9:$E$25,"Cost of sales")+SUMIFS('Data'!$Q$9:$Q$25,'Data'!$E$9:$E$25,"Cost of sales")</f>
        <v>0</v>
      </c>
      <c r="D16" s="23">
        <f>SUMIFS('Data'!$F$32:$F$48,'Data'!$E$32:$E$48,"Cost of sales")+SUMIFS('Data'!$G$32:$G$48,'Data'!$E$32:$E$48,"Cost of sales")+SUMIFS('Data'!$H$32:$H$48,'Data'!$E$32:$E$48,"Cost of sales")+SUMIFS('Data'!$I$32:$I$48,'Data'!$E$32:$E$48,"Cost of sales")+SUMIFS('Data'!$J$32:$J$48,'Data'!$E$32:$E$48,"Cost of sales")+SUMIFS('Data'!$K$32:$K$48,'Data'!$E$32:$E$48,"Cost of sales")+SUMIFS('Data'!$L$32:$L$48,'Data'!$E$32:$E$48,"Cost of sales")+SUMIFS('Data'!$M$32:$M$48,'Data'!$E$32:$E$48,"Cost of sales")+SUMIFS('Data'!$N$32:$N$48,'Data'!$E$32:$E$48,"Cost of sales")+SUMIFS('Data'!$O$32:$O$48,'Data'!$E$32:$E$48,"Cost of sales")+SUMIFS('Data'!$P$32:$P$48,'Data'!$E$32:$E$48,"Cost of sales")+SUMIFS('Data'!$Q$32:$Q$48,'Data'!$E$32:$E$48,"Cost of sales")</f>
        <v>0</v>
      </c>
      <c r="E16" s="23">
        <f>C16-D16</f>
        <v>0</v>
      </c>
      <c r="F16" s="24">
        <f>IFERROR((C16-D16)/ABS(D16),0)</f>
        <v>0</v>
      </c>
    </row>
    <row r="17" spans="2:6" ht="22" customHeight="1">
      <c r="B17" s="25" t="s">
        <v>52</v>
      </c>
      <c r="C17" s="26">
        <f>SUMIFS('Data'!$F$9:$F$25,'Data'!$E$9:$E$25,"Revenue")+SUMIFS('Data'!$G$9:$G$25,'Data'!$E$9:$E$25,"Revenue")+SUMIFS('Data'!$H$9:$H$25,'Data'!$E$9:$E$25,"Revenue")+SUMIFS('Data'!$I$9:$I$25,'Data'!$E$9:$E$25,"Revenue")+SUMIFS('Data'!$J$9:$J$25,'Data'!$E$9:$E$25,"Revenue")+SUMIFS('Data'!$K$9:$K$25,'Data'!$E$9:$E$25,"Revenue")+SUMIFS('Data'!$L$9:$L$25,'Data'!$E$9:$E$25,"Revenue")+SUMIFS('Data'!$M$9:$M$25,'Data'!$E$9:$E$25,"Revenue")+SUMIFS('Data'!$N$9:$N$25,'Data'!$E$9:$E$25,"Revenue")+SUMIFS('Data'!$O$9:$O$25,'Data'!$E$9:$E$25,"Revenue")+SUMIFS('Data'!$P$9:$P$25,'Data'!$E$9:$E$25,"Revenue")+SUMIFS('Data'!$Q$9:$Q$25,'Data'!$E$9:$E$25,"Revenue")-SUMIFS('Data'!$F$9:$F$25,'Data'!$E$9:$E$25,"Cost of sales")+SUMIFS('Data'!$G$9:$G$25,'Data'!$E$9:$E$25,"Cost of sales")+SUMIFS('Data'!$H$9:$H$25,'Data'!$E$9:$E$25,"Cost of sales")+SUMIFS('Data'!$I$9:$I$25,'Data'!$E$9:$E$25,"Cost of sales")+SUMIFS('Data'!$J$9:$J$25,'Data'!$E$9:$E$25,"Cost of sales")+SUMIFS('Data'!$K$9:$K$25,'Data'!$E$9:$E$25,"Cost of sales")+SUMIFS('Data'!$L$9:$L$25,'Data'!$E$9:$E$25,"Cost of sales")+SUMIFS('Data'!$M$9:$M$25,'Data'!$E$9:$E$25,"Cost of sales")+SUMIFS('Data'!$N$9:$N$25,'Data'!$E$9:$E$25,"Cost of sales")+SUMIFS('Data'!$O$9:$O$25,'Data'!$E$9:$E$25,"Cost of sales")+SUMIFS('Data'!$P$9:$P$25,'Data'!$E$9:$E$25,"Cost of sales")+SUMIFS('Data'!$Q$9:$Q$25,'Data'!$E$9:$E$25,"Cost of sales")</f>
        <v>0</v>
      </c>
      <c r="D17" s="26">
        <f>SUMIFS('Data'!$F$32:$F$48,'Data'!$E$32:$E$48,"Revenue")+SUMIFS('Data'!$G$32:$G$48,'Data'!$E$32:$E$48,"Revenue")+SUMIFS('Data'!$H$32:$H$48,'Data'!$E$32:$E$48,"Revenue")+SUMIFS('Data'!$I$32:$I$48,'Data'!$E$32:$E$48,"Revenue")+SUMIFS('Data'!$J$32:$J$48,'Data'!$E$32:$E$48,"Revenue")+SUMIFS('Data'!$K$32:$K$48,'Data'!$E$32:$E$48,"Revenue")+SUMIFS('Data'!$L$32:$L$48,'Data'!$E$32:$E$48,"Revenue")+SUMIFS('Data'!$M$32:$M$48,'Data'!$E$32:$E$48,"Revenue")+SUMIFS('Data'!$N$32:$N$48,'Data'!$E$32:$E$48,"Revenue")+SUMIFS('Data'!$O$32:$O$48,'Data'!$E$32:$E$48,"Revenue")+SUMIFS('Data'!$P$32:$P$48,'Data'!$E$32:$E$48,"Revenue")+SUMIFS('Data'!$Q$32:$Q$48,'Data'!$E$32:$E$48,"Revenue")-SUMIFS('Data'!$F$32:$F$48,'Data'!$E$32:$E$48,"Cost of sales")+SUMIFS('Data'!$G$32:$G$48,'Data'!$E$32:$E$48,"Cost of sales")+SUMIFS('Data'!$H$32:$H$48,'Data'!$E$32:$E$48,"Cost of sales")+SUMIFS('Data'!$I$32:$I$48,'Data'!$E$32:$E$48,"Cost of sales")+SUMIFS('Data'!$J$32:$J$48,'Data'!$E$32:$E$48,"Cost of sales")+SUMIFS('Data'!$K$32:$K$48,'Data'!$E$32:$E$48,"Cost of sales")+SUMIFS('Data'!$L$32:$L$48,'Data'!$E$32:$E$48,"Cost of sales")+SUMIFS('Data'!$M$32:$M$48,'Data'!$E$32:$E$48,"Cost of sales")+SUMIFS('Data'!$N$32:$N$48,'Data'!$E$32:$E$48,"Cost of sales")+SUMIFS('Data'!$O$32:$O$48,'Data'!$E$32:$E$48,"Cost of sales")+SUMIFS('Data'!$P$32:$P$48,'Data'!$E$32:$E$48,"Cost of sales")+SUMIFS('Data'!$Q$32:$Q$48,'Data'!$E$32:$E$48,"Cost of sales")</f>
        <v>0</v>
      </c>
      <c r="E17" s="26">
        <f>C17-D17</f>
        <v>0</v>
      </c>
      <c r="F17" s="27">
        <f>IFERROR((C17-D17)/ABS(D17),0)</f>
        <v>0</v>
      </c>
    </row>
    <row r="18" spans="2:6" ht="22" customHeight="1">
      <c r="B18" s="22" t="s">
        <v>53</v>
      </c>
      <c r="C18" s="23">
        <f>SUMIFS('Data'!$F$9:$F$25,'Data'!$E$9:$E$25,"Wages")+SUMIFS('Data'!$G$9:$G$25,'Data'!$E$9:$E$25,"Wages")+SUMIFS('Data'!$H$9:$H$25,'Data'!$E$9:$E$25,"Wages")+SUMIFS('Data'!$I$9:$I$25,'Data'!$E$9:$E$25,"Wages")+SUMIFS('Data'!$J$9:$J$25,'Data'!$E$9:$E$25,"Wages")+SUMIFS('Data'!$K$9:$K$25,'Data'!$E$9:$E$25,"Wages")+SUMIFS('Data'!$L$9:$L$25,'Data'!$E$9:$E$25,"Wages")+SUMIFS('Data'!$M$9:$M$25,'Data'!$E$9:$E$25,"Wages")+SUMIFS('Data'!$N$9:$N$25,'Data'!$E$9:$E$25,"Wages")+SUMIFS('Data'!$O$9:$O$25,'Data'!$E$9:$E$25,"Wages")+SUMIFS('Data'!$P$9:$P$25,'Data'!$E$9:$E$25,"Wages")+SUMIFS('Data'!$Q$9:$Q$25,'Data'!$E$9:$E$25,"Wages")</f>
        <v>0</v>
      </c>
      <c r="D18" s="23">
        <f>SUMIFS('Data'!$F$32:$F$48,'Data'!$E$32:$E$48,"Wages")+SUMIFS('Data'!$G$32:$G$48,'Data'!$E$32:$E$48,"Wages")+SUMIFS('Data'!$H$32:$H$48,'Data'!$E$32:$E$48,"Wages")+SUMIFS('Data'!$I$32:$I$48,'Data'!$E$32:$E$48,"Wages")+SUMIFS('Data'!$J$32:$J$48,'Data'!$E$32:$E$48,"Wages")+SUMIFS('Data'!$K$32:$K$48,'Data'!$E$32:$E$48,"Wages")+SUMIFS('Data'!$L$32:$L$48,'Data'!$E$32:$E$48,"Wages")+SUMIFS('Data'!$M$32:$M$48,'Data'!$E$32:$E$48,"Wages")+SUMIFS('Data'!$N$32:$N$48,'Data'!$E$32:$E$48,"Wages")+SUMIFS('Data'!$O$32:$O$48,'Data'!$E$32:$E$48,"Wages")+SUMIFS('Data'!$P$32:$P$48,'Data'!$E$32:$E$48,"Wages")+SUMIFS('Data'!$Q$32:$Q$48,'Data'!$E$32:$E$48,"Wages")</f>
        <v>0</v>
      </c>
      <c r="E18" s="23">
        <f>C18-D18</f>
        <v>0</v>
      </c>
      <c r="F18" s="24">
        <f>IFERROR((C18-D18)/ABS(D18),0)</f>
        <v>0</v>
      </c>
    </row>
    <row r="19" spans="2:6" ht="22" customHeight="1">
      <c r="B19" s="19" t="s">
        <v>54</v>
      </c>
      <c r="C19" s="20">
        <f>SUMIFS('Data'!$F$9:$F$25,'Data'!$E$9:$E$25,"Other opex")+SUMIFS('Data'!$G$9:$G$25,'Data'!$E$9:$E$25,"Other opex")+SUMIFS('Data'!$H$9:$H$25,'Data'!$E$9:$E$25,"Other opex")+SUMIFS('Data'!$I$9:$I$25,'Data'!$E$9:$E$25,"Other opex")+SUMIFS('Data'!$J$9:$J$25,'Data'!$E$9:$E$25,"Other opex")+SUMIFS('Data'!$K$9:$K$25,'Data'!$E$9:$E$25,"Other opex")+SUMIFS('Data'!$L$9:$L$25,'Data'!$E$9:$E$25,"Other opex")+SUMIFS('Data'!$M$9:$M$25,'Data'!$E$9:$E$25,"Other opex")+SUMIFS('Data'!$N$9:$N$25,'Data'!$E$9:$E$25,"Other opex")+SUMIFS('Data'!$O$9:$O$25,'Data'!$E$9:$E$25,"Other opex")+SUMIFS('Data'!$P$9:$P$25,'Data'!$E$9:$E$25,"Other opex")+SUMIFS('Data'!$Q$9:$Q$25,'Data'!$E$9:$E$25,"Other opex")</f>
        <v>0</v>
      </c>
      <c r="D19" s="20">
        <f>SUMIFS('Data'!$F$32:$F$48,'Data'!$E$32:$E$48,"Other opex")+SUMIFS('Data'!$G$32:$G$48,'Data'!$E$32:$E$48,"Other opex")+SUMIFS('Data'!$H$32:$H$48,'Data'!$E$32:$E$48,"Other opex")+SUMIFS('Data'!$I$32:$I$48,'Data'!$E$32:$E$48,"Other opex")+SUMIFS('Data'!$J$32:$J$48,'Data'!$E$32:$E$48,"Other opex")+SUMIFS('Data'!$K$32:$K$48,'Data'!$E$32:$E$48,"Other opex")+SUMIFS('Data'!$L$32:$L$48,'Data'!$E$32:$E$48,"Other opex")+SUMIFS('Data'!$M$32:$M$48,'Data'!$E$32:$E$48,"Other opex")+SUMIFS('Data'!$N$32:$N$48,'Data'!$E$32:$E$48,"Other opex")+SUMIFS('Data'!$O$32:$O$48,'Data'!$E$32:$E$48,"Other opex")+SUMIFS('Data'!$P$32:$P$48,'Data'!$E$32:$E$48,"Other opex")+SUMIFS('Data'!$Q$32:$Q$48,'Data'!$E$32:$E$48,"Other opex")</f>
        <v>0</v>
      </c>
      <c r="E19" s="20">
        <f>C19-D19</f>
        <v>0</v>
      </c>
      <c r="F19" s="21">
        <f>IFERROR((C19-D19)/ABS(D19),0)</f>
        <v>0</v>
      </c>
    </row>
    <row r="20" spans="2:6" ht="22" customHeight="1">
      <c r="B20" s="25" t="s">
        <v>41</v>
      </c>
      <c r="C20" s="26">
        <f>SUMIFS('Data'!$F$9:$F$25,'Data'!$E$9:$E$25,"Revenue")+SUMIFS('Data'!$G$9:$G$25,'Data'!$E$9:$E$25,"Revenue")+SUMIFS('Data'!$H$9:$H$25,'Data'!$E$9:$E$25,"Revenue")+SUMIFS('Data'!$I$9:$I$25,'Data'!$E$9:$E$25,"Revenue")+SUMIFS('Data'!$J$9:$J$25,'Data'!$E$9:$E$25,"Revenue")+SUMIFS('Data'!$K$9:$K$25,'Data'!$E$9:$E$25,"Revenue")+SUMIFS('Data'!$L$9:$L$25,'Data'!$E$9:$E$25,"Revenue")+SUMIFS('Data'!$M$9:$M$25,'Data'!$E$9:$E$25,"Revenue")+SUMIFS('Data'!$N$9:$N$25,'Data'!$E$9:$E$25,"Revenue")+SUMIFS('Data'!$O$9:$O$25,'Data'!$E$9:$E$25,"Revenue")+SUMIFS('Data'!$P$9:$P$25,'Data'!$E$9:$E$25,"Revenue")+SUMIFS('Data'!$Q$9:$Q$25,'Data'!$E$9:$E$25,"Revenue")-SUMIFS('Data'!$F$9:$F$25,'Data'!$E$9:$E$25,"Cost of sales")+SUMIFS('Data'!$G$9:$G$25,'Data'!$E$9:$E$25,"Cost of sales")+SUMIFS('Data'!$H$9:$H$25,'Data'!$E$9:$E$25,"Cost of sales")+SUMIFS('Data'!$I$9:$I$25,'Data'!$E$9:$E$25,"Cost of sales")+SUMIFS('Data'!$J$9:$J$25,'Data'!$E$9:$E$25,"Cost of sales")+SUMIFS('Data'!$K$9:$K$25,'Data'!$E$9:$E$25,"Cost of sales")+SUMIFS('Data'!$L$9:$L$25,'Data'!$E$9:$E$25,"Cost of sales")+SUMIFS('Data'!$M$9:$M$25,'Data'!$E$9:$E$25,"Cost of sales")+SUMIFS('Data'!$N$9:$N$25,'Data'!$E$9:$E$25,"Cost of sales")+SUMIFS('Data'!$O$9:$O$25,'Data'!$E$9:$E$25,"Cost of sales")+SUMIFS('Data'!$P$9:$P$25,'Data'!$E$9:$E$25,"Cost of sales")+SUMIFS('Data'!$Q$9:$Q$25,'Data'!$E$9:$E$25,"Cost of sales")-SUMIFS('Data'!$F$9:$F$25,'Data'!$E$9:$E$25,"Wages")+SUMIFS('Data'!$G$9:$G$25,'Data'!$E$9:$E$25,"Wages")+SUMIFS('Data'!$H$9:$H$25,'Data'!$E$9:$E$25,"Wages")+SUMIFS('Data'!$I$9:$I$25,'Data'!$E$9:$E$25,"Wages")+SUMIFS('Data'!$J$9:$J$25,'Data'!$E$9:$E$25,"Wages")+SUMIFS('Data'!$K$9:$K$25,'Data'!$E$9:$E$25,"Wages")+SUMIFS('Data'!$L$9:$L$25,'Data'!$E$9:$E$25,"Wages")+SUMIFS('Data'!$M$9:$M$25,'Data'!$E$9:$E$25,"Wages")+SUMIFS('Data'!$N$9:$N$25,'Data'!$E$9:$E$25,"Wages")+SUMIFS('Data'!$O$9:$O$25,'Data'!$E$9:$E$25,"Wages")+SUMIFS('Data'!$P$9:$P$25,'Data'!$E$9:$E$25,"Wages")+SUMIFS('Data'!$Q$9:$Q$25,'Data'!$E$9:$E$25,"Wages")-SUMIFS('Data'!$F$9:$F$25,'Data'!$E$9:$E$25,"Other opex")+SUMIFS('Data'!$G$9:$G$25,'Data'!$E$9:$E$25,"Other opex")+SUMIFS('Data'!$H$9:$H$25,'Data'!$E$9:$E$25,"Other opex")+SUMIFS('Data'!$I$9:$I$25,'Data'!$E$9:$E$25,"Other opex")+SUMIFS('Data'!$J$9:$J$25,'Data'!$E$9:$E$25,"Other opex")+SUMIFS('Data'!$K$9:$K$25,'Data'!$E$9:$E$25,"Other opex")+SUMIFS('Data'!$L$9:$L$25,'Data'!$E$9:$E$25,"Other opex")+SUMIFS('Data'!$M$9:$M$25,'Data'!$E$9:$E$25,"Other opex")+SUMIFS('Data'!$N$9:$N$25,'Data'!$E$9:$E$25,"Other opex")+SUMIFS('Data'!$O$9:$O$25,'Data'!$E$9:$E$25,"Other opex")+SUMIFS('Data'!$P$9:$P$25,'Data'!$E$9:$E$25,"Other opex")+SUMIFS('Data'!$Q$9:$Q$25,'Data'!$E$9:$E$25,"Other opex")</f>
        <v>0</v>
      </c>
      <c r="D20" s="26">
        <f>SUMIFS('Data'!$F$32:$F$48,'Data'!$E$32:$E$48,"Revenue")+SUMIFS('Data'!$G$32:$G$48,'Data'!$E$32:$E$48,"Revenue")+SUMIFS('Data'!$H$32:$H$48,'Data'!$E$32:$E$48,"Revenue")+SUMIFS('Data'!$I$32:$I$48,'Data'!$E$32:$E$48,"Revenue")+SUMIFS('Data'!$J$32:$J$48,'Data'!$E$32:$E$48,"Revenue")+SUMIFS('Data'!$K$32:$K$48,'Data'!$E$32:$E$48,"Revenue")+SUMIFS('Data'!$L$32:$L$48,'Data'!$E$32:$E$48,"Revenue")+SUMIFS('Data'!$M$32:$M$48,'Data'!$E$32:$E$48,"Revenue")+SUMIFS('Data'!$N$32:$N$48,'Data'!$E$32:$E$48,"Revenue")+SUMIFS('Data'!$O$32:$O$48,'Data'!$E$32:$E$48,"Revenue")+SUMIFS('Data'!$P$32:$P$48,'Data'!$E$32:$E$48,"Revenue")+SUMIFS('Data'!$Q$32:$Q$48,'Data'!$E$32:$E$48,"Revenue")-SUMIFS('Data'!$F$32:$F$48,'Data'!$E$32:$E$48,"Cost of sales")+SUMIFS('Data'!$G$32:$G$48,'Data'!$E$32:$E$48,"Cost of sales")+SUMIFS('Data'!$H$32:$H$48,'Data'!$E$32:$E$48,"Cost of sales")+SUMIFS('Data'!$I$32:$I$48,'Data'!$E$32:$E$48,"Cost of sales")+SUMIFS('Data'!$J$32:$J$48,'Data'!$E$32:$E$48,"Cost of sales")+SUMIFS('Data'!$K$32:$K$48,'Data'!$E$32:$E$48,"Cost of sales")+SUMIFS('Data'!$L$32:$L$48,'Data'!$E$32:$E$48,"Cost of sales")+SUMIFS('Data'!$M$32:$M$48,'Data'!$E$32:$E$48,"Cost of sales")+SUMIFS('Data'!$N$32:$N$48,'Data'!$E$32:$E$48,"Cost of sales")+SUMIFS('Data'!$O$32:$O$48,'Data'!$E$32:$E$48,"Cost of sales")+SUMIFS('Data'!$P$32:$P$48,'Data'!$E$32:$E$48,"Cost of sales")+SUMIFS('Data'!$Q$32:$Q$48,'Data'!$E$32:$E$48,"Cost of sales")-SUMIFS('Data'!$F$32:$F$48,'Data'!$E$32:$E$48,"Wages")+SUMIFS('Data'!$G$32:$G$48,'Data'!$E$32:$E$48,"Wages")+SUMIFS('Data'!$H$32:$H$48,'Data'!$E$32:$E$48,"Wages")+SUMIFS('Data'!$I$32:$I$48,'Data'!$E$32:$E$48,"Wages")+SUMIFS('Data'!$J$32:$J$48,'Data'!$E$32:$E$48,"Wages")+SUMIFS('Data'!$K$32:$K$48,'Data'!$E$32:$E$48,"Wages")+SUMIFS('Data'!$L$32:$L$48,'Data'!$E$32:$E$48,"Wages")+SUMIFS('Data'!$M$32:$M$48,'Data'!$E$32:$E$48,"Wages")+SUMIFS('Data'!$N$32:$N$48,'Data'!$E$32:$E$48,"Wages")+SUMIFS('Data'!$O$32:$O$48,'Data'!$E$32:$E$48,"Wages")+SUMIFS('Data'!$P$32:$P$48,'Data'!$E$32:$E$48,"Wages")+SUMIFS('Data'!$Q$32:$Q$48,'Data'!$E$32:$E$48,"Wages")-SUMIFS('Data'!$F$32:$F$48,'Data'!$E$32:$E$48,"Other opex")+SUMIFS('Data'!$G$32:$G$48,'Data'!$E$32:$E$48,"Other opex")+SUMIFS('Data'!$H$32:$H$48,'Data'!$E$32:$E$48,"Other opex")+SUMIFS('Data'!$I$32:$I$48,'Data'!$E$32:$E$48,"Other opex")+SUMIFS('Data'!$J$32:$J$48,'Data'!$E$32:$E$48,"Other opex")+SUMIFS('Data'!$K$32:$K$48,'Data'!$E$32:$E$48,"Other opex")+SUMIFS('Data'!$L$32:$L$48,'Data'!$E$32:$E$48,"Other opex")+SUMIFS('Data'!$M$32:$M$48,'Data'!$E$32:$E$48,"Other opex")+SUMIFS('Data'!$N$32:$N$48,'Data'!$E$32:$E$48,"Other opex")+SUMIFS('Data'!$O$32:$O$48,'Data'!$E$32:$E$48,"Other opex")+SUMIFS('Data'!$P$32:$P$48,'Data'!$E$32:$E$48,"Other opex")+SUMIFS('Data'!$Q$32:$Q$48,'Data'!$E$32:$E$48,"Other opex")</f>
        <v>0</v>
      </c>
      <c r="E20" s="26">
        <f>C20-D20</f>
        <v>0</v>
      </c>
      <c r="F20" s="27">
        <f>IFERROR((C20-D20)/ABS(D20),0)</f>
        <v>0</v>
      </c>
    </row>
    <row r="21" spans="2:6" ht="22" customHeight="1">
      <c r="B21" s="19" t="s">
        <v>55</v>
      </c>
      <c r="C21" s="20">
        <f>SUMIFS('Data'!$F$9:$F$25,'Data'!$E$9:$E$25,"D&amp;A")+SUMIFS('Data'!$G$9:$G$25,'Data'!$E$9:$E$25,"D&amp;A")+SUMIFS('Data'!$H$9:$H$25,'Data'!$E$9:$E$25,"D&amp;A")+SUMIFS('Data'!$I$9:$I$25,'Data'!$E$9:$E$25,"D&amp;A")+SUMIFS('Data'!$J$9:$J$25,'Data'!$E$9:$E$25,"D&amp;A")+SUMIFS('Data'!$K$9:$K$25,'Data'!$E$9:$E$25,"D&amp;A")+SUMIFS('Data'!$L$9:$L$25,'Data'!$E$9:$E$25,"D&amp;A")+SUMIFS('Data'!$M$9:$M$25,'Data'!$E$9:$E$25,"D&amp;A")+SUMIFS('Data'!$N$9:$N$25,'Data'!$E$9:$E$25,"D&amp;A")+SUMIFS('Data'!$O$9:$O$25,'Data'!$E$9:$E$25,"D&amp;A")+SUMIFS('Data'!$P$9:$P$25,'Data'!$E$9:$E$25,"D&amp;A")+SUMIFS('Data'!$Q$9:$Q$25,'Data'!$E$9:$E$25,"D&amp;A")</f>
        <v>0</v>
      </c>
      <c r="D21" s="20">
        <f>SUMIFS('Data'!$F$32:$F$48,'Data'!$E$32:$E$48,"D&amp;A")+SUMIFS('Data'!$G$32:$G$48,'Data'!$E$32:$E$48,"D&amp;A")+SUMIFS('Data'!$H$32:$H$48,'Data'!$E$32:$E$48,"D&amp;A")+SUMIFS('Data'!$I$32:$I$48,'Data'!$E$32:$E$48,"D&amp;A")+SUMIFS('Data'!$J$32:$J$48,'Data'!$E$32:$E$48,"D&amp;A")+SUMIFS('Data'!$K$32:$K$48,'Data'!$E$32:$E$48,"D&amp;A")+SUMIFS('Data'!$L$32:$L$48,'Data'!$E$32:$E$48,"D&amp;A")+SUMIFS('Data'!$M$32:$M$48,'Data'!$E$32:$E$48,"D&amp;A")+SUMIFS('Data'!$N$32:$N$48,'Data'!$E$32:$E$48,"D&amp;A")+SUMIFS('Data'!$O$32:$O$48,'Data'!$E$32:$E$48,"D&amp;A")+SUMIFS('Data'!$P$32:$P$48,'Data'!$E$32:$E$48,"D&amp;A")+SUMIFS('Data'!$Q$32:$Q$48,'Data'!$E$32:$E$48,"D&amp;A")</f>
        <v>0</v>
      </c>
      <c r="E21" s="20">
        <f>C21-D21</f>
        <v>0</v>
      </c>
      <c r="F21" s="21">
        <f>IFERROR((C21-D21)/ABS(D21),0)</f>
        <v>0</v>
      </c>
    </row>
    <row r="22" spans="2:6" ht="22" customHeight="1">
      <c r="B22" s="25" t="s">
        <v>56</v>
      </c>
      <c r="C22" s="26">
        <f>SUMIFS('Data'!$F$9:$F$25,'Data'!$E$9:$E$25,"Revenue")+SUMIFS('Data'!$G$9:$G$25,'Data'!$E$9:$E$25,"Revenue")+SUMIFS('Data'!$H$9:$H$25,'Data'!$E$9:$E$25,"Revenue")+SUMIFS('Data'!$I$9:$I$25,'Data'!$E$9:$E$25,"Revenue")+SUMIFS('Data'!$J$9:$J$25,'Data'!$E$9:$E$25,"Revenue")+SUMIFS('Data'!$K$9:$K$25,'Data'!$E$9:$E$25,"Revenue")+SUMIFS('Data'!$L$9:$L$25,'Data'!$E$9:$E$25,"Revenue")+SUMIFS('Data'!$M$9:$M$25,'Data'!$E$9:$E$25,"Revenue")+SUMIFS('Data'!$N$9:$N$25,'Data'!$E$9:$E$25,"Revenue")+SUMIFS('Data'!$O$9:$O$25,'Data'!$E$9:$E$25,"Revenue")+SUMIFS('Data'!$P$9:$P$25,'Data'!$E$9:$E$25,"Revenue")+SUMIFS('Data'!$Q$9:$Q$25,'Data'!$E$9:$E$25,"Revenue")-SUMIFS('Data'!$F$9:$F$25,'Data'!$E$9:$E$25,"Cost of sales")+SUMIFS('Data'!$G$9:$G$25,'Data'!$E$9:$E$25,"Cost of sales")+SUMIFS('Data'!$H$9:$H$25,'Data'!$E$9:$E$25,"Cost of sales")+SUMIFS('Data'!$I$9:$I$25,'Data'!$E$9:$E$25,"Cost of sales")+SUMIFS('Data'!$J$9:$J$25,'Data'!$E$9:$E$25,"Cost of sales")+SUMIFS('Data'!$K$9:$K$25,'Data'!$E$9:$E$25,"Cost of sales")+SUMIFS('Data'!$L$9:$L$25,'Data'!$E$9:$E$25,"Cost of sales")+SUMIFS('Data'!$M$9:$M$25,'Data'!$E$9:$E$25,"Cost of sales")+SUMIFS('Data'!$N$9:$N$25,'Data'!$E$9:$E$25,"Cost of sales")+SUMIFS('Data'!$O$9:$O$25,'Data'!$E$9:$E$25,"Cost of sales")+SUMIFS('Data'!$P$9:$P$25,'Data'!$E$9:$E$25,"Cost of sales")+SUMIFS('Data'!$Q$9:$Q$25,'Data'!$E$9:$E$25,"Cost of sales")-SUMIFS('Data'!$F$9:$F$25,'Data'!$E$9:$E$25,"Wages")+SUMIFS('Data'!$G$9:$G$25,'Data'!$E$9:$E$25,"Wages")+SUMIFS('Data'!$H$9:$H$25,'Data'!$E$9:$E$25,"Wages")+SUMIFS('Data'!$I$9:$I$25,'Data'!$E$9:$E$25,"Wages")+SUMIFS('Data'!$J$9:$J$25,'Data'!$E$9:$E$25,"Wages")+SUMIFS('Data'!$K$9:$K$25,'Data'!$E$9:$E$25,"Wages")+SUMIFS('Data'!$L$9:$L$25,'Data'!$E$9:$E$25,"Wages")+SUMIFS('Data'!$M$9:$M$25,'Data'!$E$9:$E$25,"Wages")+SUMIFS('Data'!$N$9:$N$25,'Data'!$E$9:$E$25,"Wages")+SUMIFS('Data'!$O$9:$O$25,'Data'!$E$9:$E$25,"Wages")+SUMIFS('Data'!$P$9:$P$25,'Data'!$E$9:$E$25,"Wages")+SUMIFS('Data'!$Q$9:$Q$25,'Data'!$E$9:$E$25,"Wages")-SUMIFS('Data'!$F$9:$F$25,'Data'!$E$9:$E$25,"Other opex")+SUMIFS('Data'!$G$9:$G$25,'Data'!$E$9:$E$25,"Other opex")+SUMIFS('Data'!$H$9:$H$25,'Data'!$E$9:$E$25,"Other opex")+SUMIFS('Data'!$I$9:$I$25,'Data'!$E$9:$E$25,"Other opex")+SUMIFS('Data'!$J$9:$J$25,'Data'!$E$9:$E$25,"Other opex")+SUMIFS('Data'!$K$9:$K$25,'Data'!$E$9:$E$25,"Other opex")+SUMIFS('Data'!$L$9:$L$25,'Data'!$E$9:$E$25,"Other opex")+SUMIFS('Data'!$M$9:$M$25,'Data'!$E$9:$E$25,"Other opex")+SUMIFS('Data'!$N$9:$N$25,'Data'!$E$9:$E$25,"Other opex")+SUMIFS('Data'!$O$9:$O$25,'Data'!$E$9:$E$25,"Other opex")+SUMIFS('Data'!$P$9:$P$25,'Data'!$E$9:$E$25,"Other opex")+SUMIFS('Data'!$Q$9:$Q$25,'Data'!$E$9:$E$25,"Other opex")-SUMIFS('Data'!$F$9:$F$25,'Data'!$E$9:$E$25,"D&amp;A")+SUMIFS('Data'!$G$9:$G$25,'Data'!$E$9:$E$25,"D&amp;A")+SUMIFS('Data'!$H$9:$H$25,'Data'!$E$9:$E$25,"D&amp;A")+SUMIFS('Data'!$I$9:$I$25,'Data'!$E$9:$E$25,"D&amp;A")+SUMIFS('Data'!$J$9:$J$25,'Data'!$E$9:$E$25,"D&amp;A")+SUMIFS('Data'!$K$9:$K$25,'Data'!$E$9:$E$25,"D&amp;A")+SUMIFS('Data'!$L$9:$L$25,'Data'!$E$9:$E$25,"D&amp;A")+SUMIFS('Data'!$M$9:$M$25,'Data'!$E$9:$E$25,"D&amp;A")+SUMIFS('Data'!$N$9:$N$25,'Data'!$E$9:$E$25,"D&amp;A")+SUMIFS('Data'!$O$9:$O$25,'Data'!$E$9:$E$25,"D&amp;A")+SUMIFS('Data'!$P$9:$P$25,'Data'!$E$9:$E$25,"D&amp;A")+SUMIFS('Data'!$Q$9:$Q$25,'Data'!$E$9:$E$25,"D&amp;A")</f>
        <v>0</v>
      </c>
      <c r="D22" s="26">
        <f>SUMIFS('Data'!$F$32:$F$48,'Data'!$E$32:$E$48,"Revenue")+SUMIFS('Data'!$G$32:$G$48,'Data'!$E$32:$E$48,"Revenue")+SUMIFS('Data'!$H$32:$H$48,'Data'!$E$32:$E$48,"Revenue")+SUMIFS('Data'!$I$32:$I$48,'Data'!$E$32:$E$48,"Revenue")+SUMIFS('Data'!$J$32:$J$48,'Data'!$E$32:$E$48,"Revenue")+SUMIFS('Data'!$K$32:$K$48,'Data'!$E$32:$E$48,"Revenue")+SUMIFS('Data'!$L$32:$L$48,'Data'!$E$32:$E$48,"Revenue")+SUMIFS('Data'!$M$32:$M$48,'Data'!$E$32:$E$48,"Revenue")+SUMIFS('Data'!$N$32:$N$48,'Data'!$E$32:$E$48,"Revenue")+SUMIFS('Data'!$O$32:$O$48,'Data'!$E$32:$E$48,"Revenue")+SUMIFS('Data'!$P$32:$P$48,'Data'!$E$32:$E$48,"Revenue")+SUMIFS('Data'!$Q$32:$Q$48,'Data'!$E$32:$E$48,"Revenue")-SUMIFS('Data'!$F$32:$F$48,'Data'!$E$32:$E$48,"Cost of sales")+SUMIFS('Data'!$G$32:$G$48,'Data'!$E$32:$E$48,"Cost of sales")+SUMIFS('Data'!$H$32:$H$48,'Data'!$E$32:$E$48,"Cost of sales")+SUMIFS('Data'!$I$32:$I$48,'Data'!$E$32:$E$48,"Cost of sales")+SUMIFS('Data'!$J$32:$J$48,'Data'!$E$32:$E$48,"Cost of sales")+SUMIFS('Data'!$K$32:$K$48,'Data'!$E$32:$E$48,"Cost of sales")+SUMIFS('Data'!$L$32:$L$48,'Data'!$E$32:$E$48,"Cost of sales")+SUMIFS('Data'!$M$32:$M$48,'Data'!$E$32:$E$48,"Cost of sales")+SUMIFS('Data'!$N$32:$N$48,'Data'!$E$32:$E$48,"Cost of sales")+SUMIFS('Data'!$O$32:$O$48,'Data'!$E$32:$E$48,"Cost of sales")+SUMIFS('Data'!$P$32:$P$48,'Data'!$E$32:$E$48,"Cost of sales")+SUMIFS('Data'!$Q$32:$Q$48,'Data'!$E$32:$E$48,"Cost of sales")-SUMIFS('Data'!$F$32:$F$48,'Data'!$E$32:$E$48,"Wages")+SUMIFS('Data'!$G$32:$G$48,'Data'!$E$32:$E$48,"Wages")+SUMIFS('Data'!$H$32:$H$48,'Data'!$E$32:$E$48,"Wages")+SUMIFS('Data'!$I$32:$I$48,'Data'!$E$32:$E$48,"Wages")+SUMIFS('Data'!$J$32:$J$48,'Data'!$E$32:$E$48,"Wages")+SUMIFS('Data'!$K$32:$K$48,'Data'!$E$32:$E$48,"Wages")+SUMIFS('Data'!$L$32:$L$48,'Data'!$E$32:$E$48,"Wages")+SUMIFS('Data'!$M$32:$M$48,'Data'!$E$32:$E$48,"Wages")+SUMIFS('Data'!$N$32:$N$48,'Data'!$E$32:$E$48,"Wages")+SUMIFS('Data'!$O$32:$O$48,'Data'!$E$32:$E$48,"Wages")+SUMIFS('Data'!$P$32:$P$48,'Data'!$E$32:$E$48,"Wages")+SUMIFS('Data'!$Q$32:$Q$48,'Data'!$E$32:$E$48,"Wages")-SUMIFS('Data'!$F$32:$F$48,'Data'!$E$32:$E$48,"Other opex")+SUMIFS('Data'!$G$32:$G$48,'Data'!$E$32:$E$48,"Other opex")+SUMIFS('Data'!$H$32:$H$48,'Data'!$E$32:$E$48,"Other opex")+SUMIFS('Data'!$I$32:$I$48,'Data'!$E$32:$E$48,"Other opex")+SUMIFS('Data'!$J$32:$J$48,'Data'!$E$32:$E$48,"Other opex")+SUMIFS('Data'!$K$32:$K$48,'Data'!$E$32:$E$48,"Other opex")+SUMIFS('Data'!$L$32:$L$48,'Data'!$E$32:$E$48,"Other opex")+SUMIFS('Data'!$M$32:$M$48,'Data'!$E$32:$E$48,"Other opex")+SUMIFS('Data'!$N$32:$N$48,'Data'!$E$32:$E$48,"Other opex")+SUMIFS('Data'!$O$32:$O$48,'Data'!$E$32:$E$48,"Other opex")+SUMIFS('Data'!$P$32:$P$48,'Data'!$E$32:$E$48,"Other opex")+SUMIFS('Data'!$Q$32:$Q$48,'Data'!$E$32:$E$48,"Other opex")-SUMIFS('Data'!$F$32:$F$48,'Data'!$E$32:$E$48,"D&amp;A")+SUMIFS('Data'!$G$32:$G$48,'Data'!$E$32:$E$48,"D&amp;A")+SUMIFS('Data'!$H$32:$H$48,'Data'!$E$32:$E$48,"D&amp;A")+SUMIFS('Data'!$I$32:$I$48,'Data'!$E$32:$E$48,"D&amp;A")+SUMIFS('Data'!$J$32:$J$48,'Data'!$E$32:$E$48,"D&amp;A")+SUMIFS('Data'!$K$32:$K$48,'Data'!$E$32:$E$48,"D&amp;A")+SUMIFS('Data'!$L$32:$L$48,'Data'!$E$32:$E$48,"D&amp;A")+SUMIFS('Data'!$M$32:$M$48,'Data'!$E$32:$E$48,"D&amp;A")+SUMIFS('Data'!$N$32:$N$48,'Data'!$E$32:$E$48,"D&amp;A")+SUMIFS('Data'!$O$32:$O$48,'Data'!$E$32:$E$48,"D&amp;A")+SUMIFS('Data'!$P$32:$P$48,'Data'!$E$32:$E$48,"D&amp;A")+SUMIFS('Data'!$Q$32:$Q$48,'Data'!$E$32:$E$48,"D&amp;A")</f>
        <v>0</v>
      </c>
      <c r="E22" s="26">
        <f>C22-D22</f>
        <v>0</v>
      </c>
      <c r="F22" s="27">
        <f>IFERROR((C22-D22)/ABS(D22),0)</f>
        <v>0</v>
      </c>
    </row>
    <row r="24" spans="2:6" ht="18" customHeight="1">
      <c r="B24" s="8" t="s">
        <v>57</v>
      </c>
      <c r="C24" s="28" t="s">
        <v>58</v>
      </c>
      <c r="D24" s="29" t="s">
        <v>59</v>
      </c>
      <c r="E24" s="30" t="s">
        <v>60</v>
      </c>
      <c r="F24" s="8" t="s">
        <v>61</v>
      </c>
    </row>
    <row r="25" spans="2:6" ht="18" customHeight="1">
      <c r="B25" s="8" t="s">
        <v>62</v>
      </c>
      <c r="C25" s="30" t="s">
        <v>58</v>
      </c>
      <c r="D25" s="29" t="s">
        <v>59</v>
      </c>
      <c r="E25" s="28" t="s">
        <v>60</v>
      </c>
      <c r="F25" s="8" t="s">
        <v>61</v>
      </c>
    </row>
    <row r="27" spans="2:6" ht="14" customHeight="1">
      <c r="B27" s="3" t="s">
        <v>63</v>
      </c>
    </row>
    <row r="28" spans="2:6" ht="26" customHeight="1">
      <c r="B28" s="16" t="s">
        <v>64</v>
      </c>
    </row>
    <row r="29" spans="2:6" ht="26" customHeight="1">
      <c r="B29" s="17" t="s">
        <v>65</v>
      </c>
      <c r="C29" s="18" t="s">
        <v>66</v>
      </c>
      <c r="D29" s="18" t="s">
        <v>67</v>
      </c>
      <c r="E29" s="18" t="s">
        <v>68</v>
      </c>
      <c r="F29" s="18" t="s">
        <v>69</v>
      </c>
    </row>
    <row r="30" spans="2:6" ht="22" customHeight="1">
      <c r="B30" s="19" t="s">
        <v>70</v>
      </c>
      <c r="C30" s="20">
        <f>$C$15</f>
        <v>0</v>
      </c>
      <c r="D30" s="20">
        <f>SUMIFS('Data'!$R$9:$R$25,'Data'!$E$9:$E$25,"Revenue")</f>
        <v>0</v>
      </c>
      <c r="E30" s="20">
        <f>C30-D30</f>
        <v>0</v>
      </c>
      <c r="F30" s="31">
        <f>IF(ABS(C30-D30)&lt;0.5,"OK","FLAG")</f>
        <v>0</v>
      </c>
    </row>
    <row r="31" spans="2:6" ht="22" customHeight="1">
      <c r="B31" s="22" t="s">
        <v>71</v>
      </c>
      <c r="C31" s="23">
        <f>$D$15</f>
        <v>0</v>
      </c>
      <c r="D31" s="23">
        <f>SUMIFS('Data'!$R$32:$R$48,'Data'!$E$32:$E$48,"Revenue")</f>
        <v>0</v>
      </c>
      <c r="E31" s="23">
        <f>C31-D31</f>
        <v>0</v>
      </c>
      <c r="F31" s="31">
        <f>IF(ABS(C31-D31)&lt;0.5,"OK","FLAG")</f>
        <v>0</v>
      </c>
    </row>
  </sheetData>
  <mergeCells count="15">
    <mergeCell ref="B2:M2"/>
    <mergeCell ref="B3:M3"/>
    <mergeCell ref="B5:N5"/>
    <mergeCell ref="B7:D7"/>
    <mergeCell ref="B8:D8"/>
    <mergeCell ref="B9:D9"/>
    <mergeCell ref="E7:G7"/>
    <mergeCell ref="E8:G8"/>
    <mergeCell ref="E9:G9"/>
    <mergeCell ref="H7:J7"/>
    <mergeCell ref="H8:J8"/>
    <mergeCell ref="H9:J9"/>
    <mergeCell ref="K7:M7"/>
    <mergeCell ref="K8:M8"/>
    <mergeCell ref="K9:M9"/>
  </mergeCells>
  <conditionalFormatting sqref="F15">
    <cfRule type="colorScale" priority="1">
      <colorScale>
        <cfvo type="min" val="0"/>
        <cfvo type="percentile" val="50"/>
        <cfvo type="max" val="0"/>
        <color rgb="FFFCE5E6"/>
        <color rgb="FFFFFFFF"/>
        <color rgb="FFE0F2E5"/>
      </colorScale>
    </cfRule>
  </conditionalFormatting>
  <conditionalFormatting sqref="F16">
    <cfRule type="colorScale" priority="2">
      <colorScale>
        <cfvo type="min" val="0"/>
        <cfvo type="percentile" val="50"/>
        <cfvo type="max" val="0"/>
        <color rgb="FFE0F2E5"/>
        <color rgb="FFFFFFFF"/>
        <color rgb="FFFCE5E6"/>
      </colorScale>
    </cfRule>
  </conditionalFormatting>
  <conditionalFormatting sqref="F30:F31">
    <cfRule type="containsText" dxfId="0" priority="3" operator="containsText" text="OK">
      <formula>NOT(ISERROR(SEARCH("OK",F30)))</formula>
    </cfRule>
    <cfRule type="containsText" dxfId="1" priority="4" operator="containsText" text="FLAG">
      <formula>NOT(ISERROR(SEARCH("FLAG",F30)))</formula>
    </cfRule>
  </conditionalFormatting>
  <printOptions horizontalCentered="1"/>
  <pageMargins left="0.4" right="0.4" top="0.5" bottom="0.6" header="0.2" footer="0.3"/>
  <pageSetup paperSize="9" fitToHeight="0" orientation="landscape"/>
  <headerFooter>
    <oddHeader>&amp;L&amp;"Arial"&amp;8&amp;K707070Lyros Accounting&amp;C&amp;"Arial"&amp;8&amp;K707070Headline&amp;R&amp;"Arial"&amp;8&amp;K707070Page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3.xml><?xml version="1.0" encoding="utf-8"?>
<worksheet xmlns="http://schemas.openxmlformats.org/spreadsheetml/2006/main" xmlns:r="http://schemas.openxmlformats.org/officeDocument/2006/relationships">
  <sheetPr>
    <tabColor rgb="FF3A9E6E"/>
    <pageSetUpPr fitToPage="1"/>
  </sheetPr>
  <dimension ref="A1:S48"/>
  <sheetViews>
    <sheetView showGridLines="0" workbookViewId="0"/>
  </sheetViews>
  <sheetFormatPr defaultRowHeight="15"/>
  <cols>
    <col min="1" max="1" width="2.7109375" customWidth="1"/>
    <col min="2" max="2" width="26.7109375" customWidth="1"/>
    <col min="3" max="14" width="11.7109375" customWidth="1"/>
    <col min="15" max="15" width="13.7109375" customWidth="1"/>
    <col min="19" max="19" width="2.7109375" customWidth="1"/>
  </cols>
  <sheetData>
    <row r="1" spans="1:19" ht="14" customHeight="1">
      <c r="A1" s="1"/>
      <c r="B1" s="1"/>
      <c r="C1" s="1"/>
      <c r="D1" s="1"/>
      <c r="E1" s="1"/>
      <c r="F1" s="1"/>
      <c r="G1" s="1"/>
      <c r="H1" s="1"/>
      <c r="I1" s="1"/>
      <c r="J1" s="1"/>
      <c r="K1" s="1"/>
      <c r="L1" s="1"/>
      <c r="M1" s="1"/>
      <c r="N1" s="1"/>
      <c r="O1" s="1"/>
      <c r="P1" s="1"/>
      <c r="Q1" s="1"/>
      <c r="R1" s="1"/>
      <c r="S1" s="1"/>
    </row>
    <row r="2" spans="1:19" ht="16" customHeight="1">
      <c r="A2" s="1"/>
      <c r="B2" s="11" t="s">
        <v>72</v>
      </c>
      <c r="C2" s="11"/>
      <c r="D2" s="11"/>
      <c r="E2" s="11"/>
      <c r="F2" s="11"/>
      <c r="G2" s="11"/>
      <c r="H2" s="11"/>
      <c r="I2" s="11"/>
      <c r="J2" s="11"/>
      <c r="K2" s="11"/>
      <c r="L2" s="11"/>
      <c r="M2" s="11"/>
      <c r="N2" s="11"/>
      <c r="O2" s="11"/>
      <c r="P2" s="11"/>
      <c r="Q2" s="11"/>
      <c r="R2" s="1"/>
      <c r="S2" s="1"/>
    </row>
    <row r="3" spans="1:19" ht="26" customHeight="1">
      <c r="A3" s="1"/>
      <c r="B3" s="12" t="s">
        <v>73</v>
      </c>
      <c r="C3" s="12"/>
      <c r="D3" s="12"/>
      <c r="E3" s="12"/>
      <c r="F3" s="12"/>
      <c r="G3" s="12"/>
      <c r="H3" s="12"/>
      <c r="I3" s="12"/>
      <c r="J3" s="12"/>
      <c r="K3" s="12"/>
      <c r="L3" s="12"/>
      <c r="M3" s="12"/>
      <c r="N3" s="12"/>
      <c r="O3" s="12"/>
      <c r="P3" s="12"/>
      <c r="Q3" s="12"/>
      <c r="R3" s="1"/>
      <c r="S3" s="1"/>
    </row>
    <row r="4" spans="1:19" ht="4" customHeight="1">
      <c r="A4" s="2"/>
      <c r="B4" s="2"/>
      <c r="C4" s="2"/>
      <c r="D4" s="2"/>
      <c r="E4" s="2"/>
      <c r="F4" s="2"/>
      <c r="G4" s="2"/>
      <c r="H4" s="2"/>
      <c r="I4" s="2"/>
      <c r="J4" s="2"/>
      <c r="K4" s="2"/>
      <c r="L4" s="2"/>
      <c r="M4" s="2"/>
      <c r="N4" s="2"/>
      <c r="O4" s="2"/>
      <c r="P4" s="2"/>
      <c r="Q4" s="2"/>
      <c r="R4" s="2"/>
      <c r="S4" s="2"/>
    </row>
    <row r="5" spans="1:19" ht="40" customHeight="1">
      <c r="B5" s="6" t="s">
        <v>74</v>
      </c>
      <c r="C5" s="6"/>
      <c r="D5" s="6"/>
      <c r="E5" s="6"/>
      <c r="F5" s="6"/>
      <c r="G5" s="6"/>
      <c r="H5" s="6"/>
      <c r="I5" s="6"/>
      <c r="J5" s="6"/>
      <c r="K5" s="6"/>
      <c r="L5" s="6"/>
      <c r="M5" s="6"/>
      <c r="N5" s="6"/>
      <c r="O5" s="6"/>
      <c r="P5" s="6"/>
      <c r="Q5" s="6"/>
      <c r="R5" s="6"/>
    </row>
    <row r="7" spans="1:19" ht="14" customHeight="1">
      <c r="B7" s="3" t="s">
        <v>75</v>
      </c>
    </row>
    <row r="8" spans="1:19" ht="26" customHeight="1">
      <c r="B8" s="16" t="s">
        <v>76</v>
      </c>
    </row>
    <row r="9" spans="1:19" ht="26" customHeight="1">
      <c r="B9" s="17" t="s">
        <v>77</v>
      </c>
      <c r="C9" s="18" t="s">
        <v>78</v>
      </c>
      <c r="D9" s="18" t="s">
        <v>79</v>
      </c>
      <c r="E9" s="18" t="s">
        <v>80</v>
      </c>
      <c r="F9" s="18" t="s">
        <v>81</v>
      </c>
      <c r="G9" s="18" t="s">
        <v>82</v>
      </c>
      <c r="H9" s="18" t="s">
        <v>83</v>
      </c>
      <c r="I9" s="18" t="s">
        <v>84</v>
      </c>
      <c r="J9" s="18" t="s">
        <v>85</v>
      </c>
      <c r="K9" s="18" t="s">
        <v>86</v>
      </c>
      <c r="L9" s="18" t="s">
        <v>87</v>
      </c>
      <c r="M9" s="18" t="s">
        <v>88</v>
      </c>
      <c r="N9" s="18" t="s">
        <v>89</v>
      </c>
      <c r="O9" s="18" t="s">
        <v>90</v>
      </c>
    </row>
    <row r="10" spans="1:19" ht="20" customHeight="1">
      <c r="B10" s="22" t="s">
        <v>50</v>
      </c>
      <c r="C10" s="23">
        <f>SUMIFS('Data'!$F$9:$F$25,'Data'!$E$9:$E$25,"Revenue")</f>
        <v>0</v>
      </c>
      <c r="D10" s="23">
        <f>SUMIFS('Data'!$G$9:$G$25,'Data'!$E$9:$E$25,"Revenue")</f>
        <v>0</v>
      </c>
      <c r="E10" s="23">
        <f>SUMIFS('Data'!$H$9:$H$25,'Data'!$E$9:$E$25,"Revenue")</f>
        <v>0</v>
      </c>
      <c r="F10" s="23">
        <f>SUMIFS('Data'!$I$9:$I$25,'Data'!$E$9:$E$25,"Revenue")</f>
        <v>0</v>
      </c>
      <c r="G10" s="23">
        <f>SUMIFS('Data'!$J$9:$J$25,'Data'!$E$9:$E$25,"Revenue")</f>
        <v>0</v>
      </c>
      <c r="H10" s="23">
        <f>SUMIFS('Data'!$K$9:$K$25,'Data'!$E$9:$E$25,"Revenue")</f>
        <v>0</v>
      </c>
      <c r="I10" s="23">
        <f>SUMIFS('Data'!$L$9:$L$25,'Data'!$E$9:$E$25,"Revenue")</f>
        <v>0</v>
      </c>
      <c r="J10" s="23">
        <f>SUMIFS('Data'!$M$9:$M$25,'Data'!$E$9:$E$25,"Revenue")</f>
        <v>0</v>
      </c>
      <c r="K10" s="23">
        <f>SUMIFS('Data'!$N$9:$N$25,'Data'!$E$9:$E$25,"Revenue")</f>
        <v>0</v>
      </c>
      <c r="L10" s="23">
        <f>SUMIFS('Data'!$O$9:$O$25,'Data'!$E$9:$E$25,"Revenue")</f>
        <v>0</v>
      </c>
      <c r="M10" s="23">
        <f>SUMIFS('Data'!$P$9:$P$25,'Data'!$E$9:$E$25,"Revenue")</f>
        <v>0</v>
      </c>
      <c r="N10" s="23">
        <f>SUMIFS('Data'!$Q$9:$Q$25,'Data'!$E$9:$E$25,"Revenue")</f>
        <v>0</v>
      </c>
      <c r="O10" s="23">
        <f>SUMIFS('Data'!$R$9:$R$25,'Data'!$E$9:$E$25,"Revenue")</f>
        <v>0</v>
      </c>
    </row>
    <row r="11" spans="1:19" ht="20" customHeight="1">
      <c r="B11" s="19" t="s">
        <v>51</v>
      </c>
      <c r="C11" s="20">
        <f>-SUMIFS('Data'!$F$9:$F$25,'Data'!$E$9:$E$25,"Cost of sales")</f>
        <v>0</v>
      </c>
      <c r="D11" s="20">
        <f>-SUMIFS('Data'!$G$9:$G$25,'Data'!$E$9:$E$25,"Cost of sales")</f>
        <v>0</v>
      </c>
      <c r="E11" s="20">
        <f>-SUMIFS('Data'!$H$9:$H$25,'Data'!$E$9:$E$25,"Cost of sales")</f>
        <v>0</v>
      </c>
      <c r="F11" s="20">
        <f>-SUMIFS('Data'!$I$9:$I$25,'Data'!$E$9:$E$25,"Cost of sales")</f>
        <v>0</v>
      </c>
      <c r="G11" s="20">
        <f>-SUMIFS('Data'!$J$9:$J$25,'Data'!$E$9:$E$25,"Cost of sales")</f>
        <v>0</v>
      </c>
      <c r="H11" s="20">
        <f>-SUMIFS('Data'!$K$9:$K$25,'Data'!$E$9:$E$25,"Cost of sales")</f>
        <v>0</v>
      </c>
      <c r="I11" s="20">
        <f>-SUMIFS('Data'!$L$9:$L$25,'Data'!$E$9:$E$25,"Cost of sales")</f>
        <v>0</v>
      </c>
      <c r="J11" s="20">
        <f>-SUMIFS('Data'!$M$9:$M$25,'Data'!$E$9:$E$25,"Cost of sales")</f>
        <v>0</v>
      </c>
      <c r="K11" s="20">
        <f>-SUMIFS('Data'!$N$9:$N$25,'Data'!$E$9:$E$25,"Cost of sales")</f>
        <v>0</v>
      </c>
      <c r="L11" s="20">
        <f>-SUMIFS('Data'!$O$9:$O$25,'Data'!$E$9:$E$25,"Cost of sales")</f>
        <v>0</v>
      </c>
      <c r="M11" s="20">
        <f>-SUMIFS('Data'!$P$9:$P$25,'Data'!$E$9:$E$25,"Cost of sales")</f>
        <v>0</v>
      </c>
      <c r="N11" s="20">
        <f>-SUMIFS('Data'!$Q$9:$Q$25,'Data'!$E$9:$E$25,"Cost of sales")</f>
        <v>0</v>
      </c>
      <c r="O11" s="20">
        <f>-SUMIFS('Data'!$R$9:$R$25,'Data'!$E$9:$E$25,"Cost of sales")</f>
        <v>0</v>
      </c>
    </row>
    <row r="12" spans="1:19" ht="20" customHeight="1">
      <c r="B12" s="25" t="s">
        <v>52</v>
      </c>
      <c r="C12" s="26">
        <f>SUMIFS('Data'!$F$9:$F$25,'Data'!$E$9:$E$25,"Revenue")-SUMIFS('Data'!$F$9:$F$25,'Data'!$E$9:$E$25,"Cost of sales")</f>
        <v>0</v>
      </c>
      <c r="D12" s="26">
        <f>SUMIFS('Data'!$G$9:$G$25,'Data'!$E$9:$E$25,"Revenue")-SUMIFS('Data'!$G$9:$G$25,'Data'!$E$9:$E$25,"Cost of sales")</f>
        <v>0</v>
      </c>
      <c r="E12" s="26">
        <f>SUMIFS('Data'!$H$9:$H$25,'Data'!$E$9:$E$25,"Revenue")-SUMIFS('Data'!$H$9:$H$25,'Data'!$E$9:$E$25,"Cost of sales")</f>
        <v>0</v>
      </c>
      <c r="F12" s="26">
        <f>SUMIFS('Data'!$I$9:$I$25,'Data'!$E$9:$E$25,"Revenue")-SUMIFS('Data'!$I$9:$I$25,'Data'!$E$9:$E$25,"Cost of sales")</f>
        <v>0</v>
      </c>
      <c r="G12" s="26">
        <f>SUMIFS('Data'!$J$9:$J$25,'Data'!$E$9:$E$25,"Revenue")-SUMIFS('Data'!$J$9:$J$25,'Data'!$E$9:$E$25,"Cost of sales")</f>
        <v>0</v>
      </c>
      <c r="H12" s="26">
        <f>SUMIFS('Data'!$K$9:$K$25,'Data'!$E$9:$E$25,"Revenue")-SUMIFS('Data'!$K$9:$K$25,'Data'!$E$9:$E$25,"Cost of sales")</f>
        <v>0</v>
      </c>
      <c r="I12" s="26">
        <f>SUMIFS('Data'!$L$9:$L$25,'Data'!$E$9:$E$25,"Revenue")-SUMIFS('Data'!$L$9:$L$25,'Data'!$E$9:$E$25,"Cost of sales")</f>
        <v>0</v>
      </c>
      <c r="J12" s="26">
        <f>SUMIFS('Data'!$M$9:$M$25,'Data'!$E$9:$E$25,"Revenue")-SUMIFS('Data'!$M$9:$M$25,'Data'!$E$9:$E$25,"Cost of sales")</f>
        <v>0</v>
      </c>
      <c r="K12" s="26">
        <f>SUMIFS('Data'!$N$9:$N$25,'Data'!$E$9:$E$25,"Revenue")-SUMIFS('Data'!$N$9:$N$25,'Data'!$E$9:$E$25,"Cost of sales")</f>
        <v>0</v>
      </c>
      <c r="L12" s="26">
        <f>SUMIFS('Data'!$O$9:$O$25,'Data'!$E$9:$E$25,"Revenue")-SUMIFS('Data'!$O$9:$O$25,'Data'!$E$9:$E$25,"Cost of sales")</f>
        <v>0</v>
      </c>
      <c r="M12" s="26">
        <f>SUMIFS('Data'!$P$9:$P$25,'Data'!$E$9:$E$25,"Revenue")-SUMIFS('Data'!$P$9:$P$25,'Data'!$E$9:$E$25,"Cost of sales")</f>
        <v>0</v>
      </c>
      <c r="N12" s="26">
        <f>SUMIFS('Data'!$Q$9:$Q$25,'Data'!$E$9:$E$25,"Revenue")-SUMIFS('Data'!$Q$9:$Q$25,'Data'!$E$9:$E$25,"Cost of sales")</f>
        <v>0</v>
      </c>
      <c r="O12" s="26">
        <f>SUMIFS('Data'!$R$9:$R$25,'Data'!$E$9:$E$25,"Revenue")-SUMIFS('Data'!$R$9:$R$25,'Data'!$E$9:$E$25,"Cost of sales")</f>
        <v>0</v>
      </c>
    </row>
    <row r="13" spans="1:19" ht="20" customHeight="1">
      <c r="B13" s="19" t="s">
        <v>91</v>
      </c>
      <c r="C13" s="20">
        <f>-SUMIFS('Data'!$F$9:$F$25,'Data'!$E$9:$E$25,"Wages")</f>
        <v>0</v>
      </c>
      <c r="D13" s="20">
        <f>-SUMIFS('Data'!$G$9:$G$25,'Data'!$E$9:$E$25,"Wages")</f>
        <v>0</v>
      </c>
      <c r="E13" s="20">
        <f>-SUMIFS('Data'!$H$9:$H$25,'Data'!$E$9:$E$25,"Wages")</f>
        <v>0</v>
      </c>
      <c r="F13" s="20">
        <f>-SUMIFS('Data'!$I$9:$I$25,'Data'!$E$9:$E$25,"Wages")</f>
        <v>0</v>
      </c>
      <c r="G13" s="20">
        <f>-SUMIFS('Data'!$J$9:$J$25,'Data'!$E$9:$E$25,"Wages")</f>
        <v>0</v>
      </c>
      <c r="H13" s="20">
        <f>-SUMIFS('Data'!$K$9:$K$25,'Data'!$E$9:$E$25,"Wages")</f>
        <v>0</v>
      </c>
      <c r="I13" s="20">
        <f>-SUMIFS('Data'!$L$9:$L$25,'Data'!$E$9:$E$25,"Wages")</f>
        <v>0</v>
      </c>
      <c r="J13" s="20">
        <f>-SUMIFS('Data'!$M$9:$M$25,'Data'!$E$9:$E$25,"Wages")</f>
        <v>0</v>
      </c>
      <c r="K13" s="20">
        <f>-SUMIFS('Data'!$N$9:$N$25,'Data'!$E$9:$E$25,"Wages")</f>
        <v>0</v>
      </c>
      <c r="L13" s="20">
        <f>-SUMIFS('Data'!$O$9:$O$25,'Data'!$E$9:$E$25,"Wages")</f>
        <v>0</v>
      </c>
      <c r="M13" s="20">
        <f>-SUMIFS('Data'!$P$9:$P$25,'Data'!$E$9:$E$25,"Wages")</f>
        <v>0</v>
      </c>
      <c r="N13" s="20">
        <f>-SUMIFS('Data'!$Q$9:$Q$25,'Data'!$E$9:$E$25,"Wages")</f>
        <v>0</v>
      </c>
      <c r="O13" s="20">
        <f>-SUMIFS('Data'!$R$9:$R$25,'Data'!$E$9:$E$25,"Wages")</f>
        <v>0</v>
      </c>
    </row>
    <row r="14" spans="1:19" ht="20" customHeight="1">
      <c r="B14" s="22" t="s">
        <v>54</v>
      </c>
      <c r="C14" s="23">
        <f>-SUMIFS('Data'!$F$9:$F$25,'Data'!$E$9:$E$25,"Other opex")</f>
        <v>0</v>
      </c>
      <c r="D14" s="23">
        <f>-SUMIFS('Data'!$G$9:$G$25,'Data'!$E$9:$E$25,"Other opex")</f>
        <v>0</v>
      </c>
      <c r="E14" s="23">
        <f>-SUMIFS('Data'!$H$9:$H$25,'Data'!$E$9:$E$25,"Other opex")</f>
        <v>0</v>
      </c>
      <c r="F14" s="23">
        <f>-SUMIFS('Data'!$I$9:$I$25,'Data'!$E$9:$E$25,"Other opex")</f>
        <v>0</v>
      </c>
      <c r="G14" s="23">
        <f>-SUMIFS('Data'!$J$9:$J$25,'Data'!$E$9:$E$25,"Other opex")</f>
        <v>0</v>
      </c>
      <c r="H14" s="23">
        <f>-SUMIFS('Data'!$K$9:$K$25,'Data'!$E$9:$E$25,"Other opex")</f>
        <v>0</v>
      </c>
      <c r="I14" s="23">
        <f>-SUMIFS('Data'!$L$9:$L$25,'Data'!$E$9:$E$25,"Other opex")</f>
        <v>0</v>
      </c>
      <c r="J14" s="23">
        <f>-SUMIFS('Data'!$M$9:$M$25,'Data'!$E$9:$E$25,"Other opex")</f>
        <v>0</v>
      </c>
      <c r="K14" s="23">
        <f>-SUMIFS('Data'!$N$9:$N$25,'Data'!$E$9:$E$25,"Other opex")</f>
        <v>0</v>
      </c>
      <c r="L14" s="23">
        <f>-SUMIFS('Data'!$O$9:$O$25,'Data'!$E$9:$E$25,"Other opex")</f>
        <v>0</v>
      </c>
      <c r="M14" s="23">
        <f>-SUMIFS('Data'!$P$9:$P$25,'Data'!$E$9:$E$25,"Other opex")</f>
        <v>0</v>
      </c>
      <c r="N14" s="23">
        <f>-SUMIFS('Data'!$Q$9:$Q$25,'Data'!$E$9:$E$25,"Other opex")</f>
        <v>0</v>
      </c>
      <c r="O14" s="23">
        <f>-SUMIFS('Data'!$R$9:$R$25,'Data'!$E$9:$E$25,"Other opex")</f>
        <v>0</v>
      </c>
    </row>
    <row r="15" spans="1:19" ht="20" customHeight="1">
      <c r="B15" s="19" t="s">
        <v>41</v>
      </c>
      <c r="C15" s="26">
        <f>SUMIFS('Data'!$F$9:$F$25,'Data'!$E$9:$E$25,"Revenue")-SUMIFS('Data'!$F$9:$F$25,'Data'!$E$9:$E$25,"Cost of sales")-SUMIFS('Data'!$F$9:$F$25,'Data'!$E$9:$E$25,"Wages")-SUMIFS('Data'!$F$9:$F$25,'Data'!$E$9:$E$25,"Other opex")</f>
        <v>0</v>
      </c>
      <c r="D15" s="26">
        <f>SUMIFS('Data'!$G$9:$G$25,'Data'!$E$9:$E$25,"Revenue")-SUMIFS('Data'!$G$9:$G$25,'Data'!$E$9:$E$25,"Cost of sales")-SUMIFS('Data'!$G$9:$G$25,'Data'!$E$9:$E$25,"Wages")-SUMIFS('Data'!$G$9:$G$25,'Data'!$E$9:$E$25,"Other opex")</f>
        <v>0</v>
      </c>
      <c r="E15" s="26">
        <f>SUMIFS('Data'!$H$9:$H$25,'Data'!$E$9:$E$25,"Revenue")-SUMIFS('Data'!$H$9:$H$25,'Data'!$E$9:$E$25,"Cost of sales")-SUMIFS('Data'!$H$9:$H$25,'Data'!$E$9:$E$25,"Wages")-SUMIFS('Data'!$H$9:$H$25,'Data'!$E$9:$E$25,"Other opex")</f>
        <v>0</v>
      </c>
      <c r="F15" s="26">
        <f>SUMIFS('Data'!$I$9:$I$25,'Data'!$E$9:$E$25,"Revenue")-SUMIFS('Data'!$I$9:$I$25,'Data'!$E$9:$E$25,"Cost of sales")-SUMIFS('Data'!$I$9:$I$25,'Data'!$E$9:$E$25,"Wages")-SUMIFS('Data'!$I$9:$I$25,'Data'!$E$9:$E$25,"Other opex")</f>
        <v>0</v>
      </c>
      <c r="G15" s="26">
        <f>SUMIFS('Data'!$J$9:$J$25,'Data'!$E$9:$E$25,"Revenue")-SUMIFS('Data'!$J$9:$J$25,'Data'!$E$9:$E$25,"Cost of sales")-SUMIFS('Data'!$J$9:$J$25,'Data'!$E$9:$E$25,"Wages")-SUMIFS('Data'!$J$9:$J$25,'Data'!$E$9:$E$25,"Other opex")</f>
        <v>0</v>
      </c>
      <c r="H15" s="26">
        <f>SUMIFS('Data'!$K$9:$K$25,'Data'!$E$9:$E$25,"Revenue")-SUMIFS('Data'!$K$9:$K$25,'Data'!$E$9:$E$25,"Cost of sales")-SUMIFS('Data'!$K$9:$K$25,'Data'!$E$9:$E$25,"Wages")-SUMIFS('Data'!$K$9:$K$25,'Data'!$E$9:$E$25,"Other opex")</f>
        <v>0</v>
      </c>
      <c r="I15" s="26">
        <f>SUMIFS('Data'!$L$9:$L$25,'Data'!$E$9:$E$25,"Revenue")-SUMIFS('Data'!$L$9:$L$25,'Data'!$E$9:$E$25,"Cost of sales")-SUMIFS('Data'!$L$9:$L$25,'Data'!$E$9:$E$25,"Wages")-SUMIFS('Data'!$L$9:$L$25,'Data'!$E$9:$E$25,"Other opex")</f>
        <v>0</v>
      </c>
      <c r="J15" s="26">
        <f>SUMIFS('Data'!$M$9:$M$25,'Data'!$E$9:$E$25,"Revenue")-SUMIFS('Data'!$M$9:$M$25,'Data'!$E$9:$E$25,"Cost of sales")-SUMIFS('Data'!$M$9:$M$25,'Data'!$E$9:$E$25,"Wages")-SUMIFS('Data'!$M$9:$M$25,'Data'!$E$9:$E$25,"Other opex")</f>
        <v>0</v>
      </c>
      <c r="K15" s="26">
        <f>SUMIFS('Data'!$N$9:$N$25,'Data'!$E$9:$E$25,"Revenue")-SUMIFS('Data'!$N$9:$N$25,'Data'!$E$9:$E$25,"Cost of sales")-SUMIFS('Data'!$N$9:$N$25,'Data'!$E$9:$E$25,"Wages")-SUMIFS('Data'!$N$9:$N$25,'Data'!$E$9:$E$25,"Other opex")</f>
        <v>0</v>
      </c>
      <c r="L15" s="26">
        <f>SUMIFS('Data'!$O$9:$O$25,'Data'!$E$9:$E$25,"Revenue")-SUMIFS('Data'!$O$9:$O$25,'Data'!$E$9:$E$25,"Cost of sales")-SUMIFS('Data'!$O$9:$O$25,'Data'!$E$9:$E$25,"Wages")-SUMIFS('Data'!$O$9:$O$25,'Data'!$E$9:$E$25,"Other opex")</f>
        <v>0</v>
      </c>
      <c r="M15" s="26">
        <f>SUMIFS('Data'!$P$9:$P$25,'Data'!$E$9:$E$25,"Revenue")-SUMIFS('Data'!$P$9:$P$25,'Data'!$E$9:$E$25,"Cost of sales")-SUMIFS('Data'!$P$9:$P$25,'Data'!$E$9:$E$25,"Wages")-SUMIFS('Data'!$P$9:$P$25,'Data'!$E$9:$E$25,"Other opex")</f>
        <v>0</v>
      </c>
      <c r="N15" s="26">
        <f>SUMIFS('Data'!$Q$9:$Q$25,'Data'!$E$9:$E$25,"Revenue")-SUMIFS('Data'!$Q$9:$Q$25,'Data'!$E$9:$E$25,"Cost of sales")-SUMIFS('Data'!$Q$9:$Q$25,'Data'!$E$9:$E$25,"Wages")-SUMIFS('Data'!$Q$9:$Q$25,'Data'!$E$9:$E$25,"Other opex")</f>
        <v>0</v>
      </c>
      <c r="O15" s="26">
        <f>SUMIFS('Data'!$R$9:$R$25,'Data'!$E$9:$E$25,"Revenue")-SUMIFS('Data'!$R$9:$R$25,'Data'!$E$9:$E$25,"Cost of sales")-SUMIFS('Data'!$R$9:$R$25,'Data'!$E$9:$E$25,"Wages")-SUMIFS('Data'!$R$9:$R$25,'Data'!$E$9:$E$25,"Other opex")</f>
        <v>0</v>
      </c>
    </row>
    <row r="16" spans="1:19" ht="20" customHeight="1">
      <c r="B16" s="22" t="s">
        <v>55</v>
      </c>
      <c r="C16" s="23">
        <f>-SUMIFS('Data'!$F$9:$F$25,'Data'!$E$9:$E$25,"D&amp;A")</f>
        <v>0</v>
      </c>
      <c r="D16" s="23">
        <f>-SUMIFS('Data'!$G$9:$G$25,'Data'!$E$9:$E$25,"D&amp;A")</f>
        <v>0</v>
      </c>
      <c r="E16" s="23">
        <f>-SUMIFS('Data'!$H$9:$H$25,'Data'!$E$9:$E$25,"D&amp;A")</f>
        <v>0</v>
      </c>
      <c r="F16" s="23">
        <f>-SUMIFS('Data'!$I$9:$I$25,'Data'!$E$9:$E$25,"D&amp;A")</f>
        <v>0</v>
      </c>
      <c r="G16" s="23">
        <f>-SUMIFS('Data'!$J$9:$J$25,'Data'!$E$9:$E$25,"D&amp;A")</f>
        <v>0</v>
      </c>
      <c r="H16" s="23">
        <f>-SUMIFS('Data'!$K$9:$K$25,'Data'!$E$9:$E$25,"D&amp;A")</f>
        <v>0</v>
      </c>
      <c r="I16" s="23">
        <f>-SUMIFS('Data'!$L$9:$L$25,'Data'!$E$9:$E$25,"D&amp;A")</f>
        <v>0</v>
      </c>
      <c r="J16" s="23">
        <f>-SUMIFS('Data'!$M$9:$M$25,'Data'!$E$9:$E$25,"D&amp;A")</f>
        <v>0</v>
      </c>
      <c r="K16" s="23">
        <f>-SUMIFS('Data'!$N$9:$N$25,'Data'!$E$9:$E$25,"D&amp;A")</f>
        <v>0</v>
      </c>
      <c r="L16" s="23">
        <f>-SUMIFS('Data'!$O$9:$O$25,'Data'!$E$9:$E$25,"D&amp;A")</f>
        <v>0</v>
      </c>
      <c r="M16" s="23">
        <f>-SUMIFS('Data'!$P$9:$P$25,'Data'!$E$9:$E$25,"D&amp;A")</f>
        <v>0</v>
      </c>
      <c r="N16" s="23">
        <f>-SUMIFS('Data'!$Q$9:$Q$25,'Data'!$E$9:$E$25,"D&amp;A")</f>
        <v>0</v>
      </c>
      <c r="O16" s="23">
        <f>-SUMIFS('Data'!$R$9:$R$25,'Data'!$E$9:$E$25,"D&amp;A")</f>
        <v>0</v>
      </c>
    </row>
    <row r="17" spans="2:15" ht="20" customHeight="1">
      <c r="B17" s="19" t="s">
        <v>56</v>
      </c>
      <c r="C17" s="26">
        <f>SUMIFS('Data'!$F$9:$F$25,'Data'!$E$9:$E$25,"Revenue")-SUMIFS('Data'!$F$9:$F$25,'Data'!$E$9:$E$25,"Cost of sales")-SUMIFS('Data'!$F$9:$F$25,'Data'!$E$9:$E$25,"Wages")-SUMIFS('Data'!$F$9:$F$25,'Data'!$E$9:$E$25,"Other opex")-SUMIFS('Data'!$F$9:$F$25,'Data'!$E$9:$E$25,"D&amp;A")</f>
        <v>0</v>
      </c>
      <c r="D17" s="26">
        <f>SUMIFS('Data'!$G$9:$G$25,'Data'!$E$9:$E$25,"Revenue")-SUMIFS('Data'!$G$9:$G$25,'Data'!$E$9:$E$25,"Cost of sales")-SUMIFS('Data'!$G$9:$G$25,'Data'!$E$9:$E$25,"Wages")-SUMIFS('Data'!$G$9:$G$25,'Data'!$E$9:$E$25,"Other opex")-SUMIFS('Data'!$G$9:$G$25,'Data'!$E$9:$E$25,"D&amp;A")</f>
        <v>0</v>
      </c>
      <c r="E17" s="26">
        <f>SUMIFS('Data'!$H$9:$H$25,'Data'!$E$9:$E$25,"Revenue")-SUMIFS('Data'!$H$9:$H$25,'Data'!$E$9:$E$25,"Cost of sales")-SUMIFS('Data'!$H$9:$H$25,'Data'!$E$9:$E$25,"Wages")-SUMIFS('Data'!$H$9:$H$25,'Data'!$E$9:$E$25,"Other opex")-SUMIFS('Data'!$H$9:$H$25,'Data'!$E$9:$E$25,"D&amp;A")</f>
        <v>0</v>
      </c>
      <c r="F17" s="26">
        <f>SUMIFS('Data'!$I$9:$I$25,'Data'!$E$9:$E$25,"Revenue")-SUMIFS('Data'!$I$9:$I$25,'Data'!$E$9:$E$25,"Cost of sales")-SUMIFS('Data'!$I$9:$I$25,'Data'!$E$9:$E$25,"Wages")-SUMIFS('Data'!$I$9:$I$25,'Data'!$E$9:$E$25,"Other opex")-SUMIFS('Data'!$I$9:$I$25,'Data'!$E$9:$E$25,"D&amp;A")</f>
        <v>0</v>
      </c>
      <c r="G17" s="26">
        <f>SUMIFS('Data'!$J$9:$J$25,'Data'!$E$9:$E$25,"Revenue")-SUMIFS('Data'!$J$9:$J$25,'Data'!$E$9:$E$25,"Cost of sales")-SUMIFS('Data'!$J$9:$J$25,'Data'!$E$9:$E$25,"Wages")-SUMIFS('Data'!$J$9:$J$25,'Data'!$E$9:$E$25,"Other opex")-SUMIFS('Data'!$J$9:$J$25,'Data'!$E$9:$E$25,"D&amp;A")</f>
        <v>0</v>
      </c>
      <c r="H17" s="26">
        <f>SUMIFS('Data'!$K$9:$K$25,'Data'!$E$9:$E$25,"Revenue")-SUMIFS('Data'!$K$9:$K$25,'Data'!$E$9:$E$25,"Cost of sales")-SUMIFS('Data'!$K$9:$K$25,'Data'!$E$9:$E$25,"Wages")-SUMIFS('Data'!$K$9:$K$25,'Data'!$E$9:$E$25,"Other opex")-SUMIFS('Data'!$K$9:$K$25,'Data'!$E$9:$E$25,"D&amp;A")</f>
        <v>0</v>
      </c>
      <c r="I17" s="26">
        <f>SUMIFS('Data'!$L$9:$L$25,'Data'!$E$9:$E$25,"Revenue")-SUMIFS('Data'!$L$9:$L$25,'Data'!$E$9:$E$25,"Cost of sales")-SUMIFS('Data'!$L$9:$L$25,'Data'!$E$9:$E$25,"Wages")-SUMIFS('Data'!$L$9:$L$25,'Data'!$E$9:$E$25,"Other opex")-SUMIFS('Data'!$L$9:$L$25,'Data'!$E$9:$E$25,"D&amp;A")</f>
        <v>0</v>
      </c>
      <c r="J17" s="26">
        <f>SUMIFS('Data'!$M$9:$M$25,'Data'!$E$9:$E$25,"Revenue")-SUMIFS('Data'!$M$9:$M$25,'Data'!$E$9:$E$25,"Cost of sales")-SUMIFS('Data'!$M$9:$M$25,'Data'!$E$9:$E$25,"Wages")-SUMIFS('Data'!$M$9:$M$25,'Data'!$E$9:$E$25,"Other opex")-SUMIFS('Data'!$M$9:$M$25,'Data'!$E$9:$E$25,"D&amp;A")</f>
        <v>0</v>
      </c>
      <c r="K17" s="26">
        <f>SUMIFS('Data'!$N$9:$N$25,'Data'!$E$9:$E$25,"Revenue")-SUMIFS('Data'!$N$9:$N$25,'Data'!$E$9:$E$25,"Cost of sales")-SUMIFS('Data'!$N$9:$N$25,'Data'!$E$9:$E$25,"Wages")-SUMIFS('Data'!$N$9:$N$25,'Data'!$E$9:$E$25,"Other opex")-SUMIFS('Data'!$N$9:$N$25,'Data'!$E$9:$E$25,"D&amp;A")</f>
        <v>0</v>
      </c>
      <c r="L17" s="26">
        <f>SUMIFS('Data'!$O$9:$O$25,'Data'!$E$9:$E$25,"Revenue")-SUMIFS('Data'!$O$9:$O$25,'Data'!$E$9:$E$25,"Cost of sales")-SUMIFS('Data'!$O$9:$O$25,'Data'!$E$9:$E$25,"Wages")-SUMIFS('Data'!$O$9:$O$25,'Data'!$E$9:$E$25,"Other opex")-SUMIFS('Data'!$O$9:$O$25,'Data'!$E$9:$E$25,"D&amp;A")</f>
        <v>0</v>
      </c>
      <c r="M17" s="26">
        <f>SUMIFS('Data'!$P$9:$P$25,'Data'!$E$9:$E$25,"Revenue")-SUMIFS('Data'!$P$9:$P$25,'Data'!$E$9:$E$25,"Cost of sales")-SUMIFS('Data'!$P$9:$P$25,'Data'!$E$9:$E$25,"Wages")-SUMIFS('Data'!$P$9:$P$25,'Data'!$E$9:$E$25,"Other opex")-SUMIFS('Data'!$P$9:$P$25,'Data'!$E$9:$E$25,"D&amp;A")</f>
        <v>0</v>
      </c>
      <c r="N17" s="26">
        <f>SUMIFS('Data'!$Q$9:$Q$25,'Data'!$E$9:$E$25,"Revenue")-SUMIFS('Data'!$Q$9:$Q$25,'Data'!$E$9:$E$25,"Cost of sales")-SUMIFS('Data'!$Q$9:$Q$25,'Data'!$E$9:$E$25,"Wages")-SUMIFS('Data'!$Q$9:$Q$25,'Data'!$E$9:$E$25,"Other opex")-SUMIFS('Data'!$Q$9:$Q$25,'Data'!$E$9:$E$25,"D&amp;A")</f>
        <v>0</v>
      </c>
      <c r="O17" s="26">
        <f>SUMIFS('Data'!$R$9:$R$25,'Data'!$E$9:$E$25,"Revenue")-SUMIFS('Data'!$R$9:$R$25,'Data'!$E$9:$E$25,"Cost of sales")-SUMIFS('Data'!$R$9:$R$25,'Data'!$E$9:$E$25,"Wages")-SUMIFS('Data'!$R$9:$R$25,'Data'!$E$9:$E$25,"Other opex")-SUMIFS('Data'!$R$9:$R$25,'Data'!$E$9:$E$25,"D&amp;A")</f>
        <v>0</v>
      </c>
    </row>
    <row r="19" spans="2:15" ht="14" customHeight="1">
      <c r="B19" s="3" t="s">
        <v>92</v>
      </c>
    </row>
    <row r="20" spans="2:15" ht="26" customHeight="1">
      <c r="B20" s="16" t="s">
        <v>93</v>
      </c>
    </row>
    <row r="21" spans="2:15" ht="26" customHeight="1">
      <c r="B21" s="17" t="s">
        <v>77</v>
      </c>
      <c r="C21" s="18" t="s">
        <v>78</v>
      </c>
      <c r="D21" s="18" t="s">
        <v>79</v>
      </c>
      <c r="E21" s="18" t="s">
        <v>80</v>
      </c>
      <c r="F21" s="18" t="s">
        <v>81</v>
      </c>
      <c r="G21" s="18" t="s">
        <v>82</v>
      </c>
      <c r="H21" s="18" t="s">
        <v>83</v>
      </c>
      <c r="I21" s="18" t="s">
        <v>84</v>
      </c>
      <c r="J21" s="18" t="s">
        <v>85</v>
      </c>
      <c r="K21" s="18" t="s">
        <v>86</v>
      </c>
      <c r="L21" s="18" t="s">
        <v>87</v>
      </c>
      <c r="M21" s="18" t="s">
        <v>88</v>
      </c>
      <c r="N21" s="18" t="s">
        <v>89</v>
      </c>
      <c r="O21" s="18" t="s">
        <v>90</v>
      </c>
    </row>
    <row r="22" spans="2:15" ht="20" customHeight="1">
      <c r="B22" s="22" t="s">
        <v>50</v>
      </c>
      <c r="C22" s="23">
        <f>SUMIFS('Data'!$F$32:$F$48,'Data'!$E$32:$E$48,"Revenue")</f>
        <v>0</v>
      </c>
      <c r="D22" s="23">
        <f>SUMIFS('Data'!$G$32:$G$48,'Data'!$E$32:$E$48,"Revenue")</f>
        <v>0</v>
      </c>
      <c r="E22" s="23">
        <f>SUMIFS('Data'!$H$32:$H$48,'Data'!$E$32:$E$48,"Revenue")</f>
        <v>0</v>
      </c>
      <c r="F22" s="23">
        <f>SUMIFS('Data'!$I$32:$I$48,'Data'!$E$32:$E$48,"Revenue")</f>
        <v>0</v>
      </c>
      <c r="G22" s="23">
        <f>SUMIFS('Data'!$J$32:$J$48,'Data'!$E$32:$E$48,"Revenue")</f>
        <v>0</v>
      </c>
      <c r="H22" s="23">
        <f>SUMIFS('Data'!$K$32:$K$48,'Data'!$E$32:$E$48,"Revenue")</f>
        <v>0</v>
      </c>
      <c r="I22" s="23">
        <f>SUMIFS('Data'!$L$32:$L$48,'Data'!$E$32:$E$48,"Revenue")</f>
        <v>0</v>
      </c>
      <c r="J22" s="23">
        <f>SUMIFS('Data'!$M$32:$M$48,'Data'!$E$32:$E$48,"Revenue")</f>
        <v>0</v>
      </c>
      <c r="K22" s="23">
        <f>SUMIFS('Data'!$N$32:$N$48,'Data'!$E$32:$E$48,"Revenue")</f>
        <v>0</v>
      </c>
      <c r="L22" s="23">
        <f>SUMIFS('Data'!$O$32:$O$48,'Data'!$E$32:$E$48,"Revenue")</f>
        <v>0</v>
      </c>
      <c r="M22" s="23">
        <f>SUMIFS('Data'!$P$32:$P$48,'Data'!$E$32:$E$48,"Revenue")</f>
        <v>0</v>
      </c>
      <c r="N22" s="23">
        <f>SUMIFS('Data'!$Q$32:$Q$48,'Data'!$E$32:$E$48,"Revenue")</f>
        <v>0</v>
      </c>
      <c r="O22" s="23">
        <f>SUMIFS('Data'!$R$32:$R$48,'Data'!$E$32:$E$48,"Revenue")</f>
        <v>0</v>
      </c>
    </row>
    <row r="23" spans="2:15" ht="20" customHeight="1">
      <c r="B23" s="19" t="s">
        <v>51</v>
      </c>
      <c r="C23" s="20">
        <f>-SUMIFS('Data'!$F$32:$F$48,'Data'!$E$32:$E$48,"Cost of sales")</f>
        <v>0</v>
      </c>
      <c r="D23" s="20">
        <f>-SUMIFS('Data'!$G$32:$G$48,'Data'!$E$32:$E$48,"Cost of sales")</f>
        <v>0</v>
      </c>
      <c r="E23" s="20">
        <f>-SUMIFS('Data'!$H$32:$H$48,'Data'!$E$32:$E$48,"Cost of sales")</f>
        <v>0</v>
      </c>
      <c r="F23" s="20">
        <f>-SUMIFS('Data'!$I$32:$I$48,'Data'!$E$32:$E$48,"Cost of sales")</f>
        <v>0</v>
      </c>
      <c r="G23" s="20">
        <f>-SUMIFS('Data'!$J$32:$J$48,'Data'!$E$32:$E$48,"Cost of sales")</f>
        <v>0</v>
      </c>
      <c r="H23" s="20">
        <f>-SUMIFS('Data'!$K$32:$K$48,'Data'!$E$32:$E$48,"Cost of sales")</f>
        <v>0</v>
      </c>
      <c r="I23" s="20">
        <f>-SUMIFS('Data'!$L$32:$L$48,'Data'!$E$32:$E$48,"Cost of sales")</f>
        <v>0</v>
      </c>
      <c r="J23" s="20">
        <f>-SUMIFS('Data'!$M$32:$M$48,'Data'!$E$32:$E$48,"Cost of sales")</f>
        <v>0</v>
      </c>
      <c r="K23" s="20">
        <f>-SUMIFS('Data'!$N$32:$N$48,'Data'!$E$32:$E$48,"Cost of sales")</f>
        <v>0</v>
      </c>
      <c r="L23" s="20">
        <f>-SUMIFS('Data'!$O$32:$O$48,'Data'!$E$32:$E$48,"Cost of sales")</f>
        <v>0</v>
      </c>
      <c r="M23" s="20">
        <f>-SUMIFS('Data'!$P$32:$P$48,'Data'!$E$32:$E$48,"Cost of sales")</f>
        <v>0</v>
      </c>
      <c r="N23" s="20">
        <f>-SUMIFS('Data'!$Q$32:$Q$48,'Data'!$E$32:$E$48,"Cost of sales")</f>
        <v>0</v>
      </c>
      <c r="O23" s="20">
        <f>-SUMIFS('Data'!$R$32:$R$48,'Data'!$E$32:$E$48,"Cost of sales")</f>
        <v>0</v>
      </c>
    </row>
    <row r="24" spans="2:15" ht="20" customHeight="1">
      <c r="B24" s="25" t="s">
        <v>52</v>
      </c>
      <c r="C24" s="26">
        <f>SUMIFS('Data'!$F$32:$F$48,'Data'!$E$32:$E$48,"Revenue")-SUMIFS('Data'!$F$32:$F$48,'Data'!$E$32:$E$48,"Cost of sales")</f>
        <v>0</v>
      </c>
      <c r="D24" s="26">
        <f>SUMIFS('Data'!$G$32:$G$48,'Data'!$E$32:$E$48,"Revenue")-SUMIFS('Data'!$G$32:$G$48,'Data'!$E$32:$E$48,"Cost of sales")</f>
        <v>0</v>
      </c>
      <c r="E24" s="26">
        <f>SUMIFS('Data'!$H$32:$H$48,'Data'!$E$32:$E$48,"Revenue")-SUMIFS('Data'!$H$32:$H$48,'Data'!$E$32:$E$48,"Cost of sales")</f>
        <v>0</v>
      </c>
      <c r="F24" s="26">
        <f>SUMIFS('Data'!$I$32:$I$48,'Data'!$E$32:$E$48,"Revenue")-SUMIFS('Data'!$I$32:$I$48,'Data'!$E$32:$E$48,"Cost of sales")</f>
        <v>0</v>
      </c>
      <c r="G24" s="26">
        <f>SUMIFS('Data'!$J$32:$J$48,'Data'!$E$32:$E$48,"Revenue")-SUMIFS('Data'!$J$32:$J$48,'Data'!$E$32:$E$48,"Cost of sales")</f>
        <v>0</v>
      </c>
      <c r="H24" s="26">
        <f>SUMIFS('Data'!$K$32:$K$48,'Data'!$E$32:$E$48,"Revenue")-SUMIFS('Data'!$K$32:$K$48,'Data'!$E$32:$E$48,"Cost of sales")</f>
        <v>0</v>
      </c>
      <c r="I24" s="26">
        <f>SUMIFS('Data'!$L$32:$L$48,'Data'!$E$32:$E$48,"Revenue")-SUMIFS('Data'!$L$32:$L$48,'Data'!$E$32:$E$48,"Cost of sales")</f>
        <v>0</v>
      </c>
      <c r="J24" s="26">
        <f>SUMIFS('Data'!$M$32:$M$48,'Data'!$E$32:$E$48,"Revenue")-SUMIFS('Data'!$M$32:$M$48,'Data'!$E$32:$E$48,"Cost of sales")</f>
        <v>0</v>
      </c>
      <c r="K24" s="26">
        <f>SUMIFS('Data'!$N$32:$N$48,'Data'!$E$32:$E$48,"Revenue")-SUMIFS('Data'!$N$32:$N$48,'Data'!$E$32:$E$48,"Cost of sales")</f>
        <v>0</v>
      </c>
      <c r="L24" s="26">
        <f>SUMIFS('Data'!$O$32:$O$48,'Data'!$E$32:$E$48,"Revenue")-SUMIFS('Data'!$O$32:$O$48,'Data'!$E$32:$E$48,"Cost of sales")</f>
        <v>0</v>
      </c>
      <c r="M24" s="26">
        <f>SUMIFS('Data'!$P$32:$P$48,'Data'!$E$32:$E$48,"Revenue")-SUMIFS('Data'!$P$32:$P$48,'Data'!$E$32:$E$48,"Cost of sales")</f>
        <v>0</v>
      </c>
      <c r="N24" s="26">
        <f>SUMIFS('Data'!$Q$32:$Q$48,'Data'!$E$32:$E$48,"Revenue")-SUMIFS('Data'!$Q$32:$Q$48,'Data'!$E$32:$E$48,"Cost of sales")</f>
        <v>0</v>
      </c>
      <c r="O24" s="26">
        <f>SUMIFS('Data'!$R$32:$R$48,'Data'!$E$32:$E$48,"Revenue")-SUMIFS('Data'!$R$32:$R$48,'Data'!$E$32:$E$48,"Cost of sales")</f>
        <v>0</v>
      </c>
    </row>
    <row r="25" spans="2:15" ht="20" customHeight="1">
      <c r="B25" s="19" t="s">
        <v>91</v>
      </c>
      <c r="C25" s="20">
        <f>-SUMIFS('Data'!$F$32:$F$48,'Data'!$E$32:$E$48,"Wages")</f>
        <v>0</v>
      </c>
      <c r="D25" s="20">
        <f>-SUMIFS('Data'!$G$32:$G$48,'Data'!$E$32:$E$48,"Wages")</f>
        <v>0</v>
      </c>
      <c r="E25" s="20">
        <f>-SUMIFS('Data'!$H$32:$H$48,'Data'!$E$32:$E$48,"Wages")</f>
        <v>0</v>
      </c>
      <c r="F25" s="20">
        <f>-SUMIFS('Data'!$I$32:$I$48,'Data'!$E$32:$E$48,"Wages")</f>
        <v>0</v>
      </c>
      <c r="G25" s="20">
        <f>-SUMIFS('Data'!$J$32:$J$48,'Data'!$E$32:$E$48,"Wages")</f>
        <v>0</v>
      </c>
      <c r="H25" s="20">
        <f>-SUMIFS('Data'!$K$32:$K$48,'Data'!$E$32:$E$48,"Wages")</f>
        <v>0</v>
      </c>
      <c r="I25" s="20">
        <f>-SUMIFS('Data'!$L$32:$L$48,'Data'!$E$32:$E$48,"Wages")</f>
        <v>0</v>
      </c>
      <c r="J25" s="20">
        <f>-SUMIFS('Data'!$M$32:$M$48,'Data'!$E$32:$E$48,"Wages")</f>
        <v>0</v>
      </c>
      <c r="K25" s="20">
        <f>-SUMIFS('Data'!$N$32:$N$48,'Data'!$E$32:$E$48,"Wages")</f>
        <v>0</v>
      </c>
      <c r="L25" s="20">
        <f>-SUMIFS('Data'!$O$32:$O$48,'Data'!$E$32:$E$48,"Wages")</f>
        <v>0</v>
      </c>
      <c r="M25" s="20">
        <f>-SUMIFS('Data'!$P$32:$P$48,'Data'!$E$32:$E$48,"Wages")</f>
        <v>0</v>
      </c>
      <c r="N25" s="20">
        <f>-SUMIFS('Data'!$Q$32:$Q$48,'Data'!$E$32:$E$48,"Wages")</f>
        <v>0</v>
      </c>
      <c r="O25" s="20">
        <f>-SUMIFS('Data'!$R$32:$R$48,'Data'!$E$32:$E$48,"Wages")</f>
        <v>0</v>
      </c>
    </row>
    <row r="26" spans="2:15" ht="20" customHeight="1">
      <c r="B26" s="22" t="s">
        <v>54</v>
      </c>
      <c r="C26" s="23">
        <f>-SUMIFS('Data'!$F$32:$F$48,'Data'!$E$32:$E$48,"Other opex")</f>
        <v>0</v>
      </c>
      <c r="D26" s="23">
        <f>-SUMIFS('Data'!$G$32:$G$48,'Data'!$E$32:$E$48,"Other opex")</f>
        <v>0</v>
      </c>
      <c r="E26" s="23">
        <f>-SUMIFS('Data'!$H$32:$H$48,'Data'!$E$32:$E$48,"Other opex")</f>
        <v>0</v>
      </c>
      <c r="F26" s="23">
        <f>-SUMIFS('Data'!$I$32:$I$48,'Data'!$E$32:$E$48,"Other opex")</f>
        <v>0</v>
      </c>
      <c r="G26" s="23">
        <f>-SUMIFS('Data'!$J$32:$J$48,'Data'!$E$32:$E$48,"Other opex")</f>
        <v>0</v>
      </c>
      <c r="H26" s="23">
        <f>-SUMIFS('Data'!$K$32:$K$48,'Data'!$E$32:$E$48,"Other opex")</f>
        <v>0</v>
      </c>
      <c r="I26" s="23">
        <f>-SUMIFS('Data'!$L$32:$L$48,'Data'!$E$32:$E$48,"Other opex")</f>
        <v>0</v>
      </c>
      <c r="J26" s="23">
        <f>-SUMIFS('Data'!$M$32:$M$48,'Data'!$E$32:$E$48,"Other opex")</f>
        <v>0</v>
      </c>
      <c r="K26" s="23">
        <f>-SUMIFS('Data'!$N$32:$N$48,'Data'!$E$32:$E$48,"Other opex")</f>
        <v>0</v>
      </c>
      <c r="L26" s="23">
        <f>-SUMIFS('Data'!$O$32:$O$48,'Data'!$E$32:$E$48,"Other opex")</f>
        <v>0</v>
      </c>
      <c r="M26" s="23">
        <f>-SUMIFS('Data'!$P$32:$P$48,'Data'!$E$32:$E$48,"Other opex")</f>
        <v>0</v>
      </c>
      <c r="N26" s="23">
        <f>-SUMIFS('Data'!$Q$32:$Q$48,'Data'!$E$32:$E$48,"Other opex")</f>
        <v>0</v>
      </c>
      <c r="O26" s="23">
        <f>-SUMIFS('Data'!$R$32:$R$48,'Data'!$E$32:$E$48,"Other opex")</f>
        <v>0</v>
      </c>
    </row>
    <row r="27" spans="2:15" ht="20" customHeight="1">
      <c r="B27" s="19" t="s">
        <v>41</v>
      </c>
      <c r="C27" s="26">
        <f>SUMIFS('Data'!$F$32:$F$48,'Data'!$E$32:$E$48,"Revenue")-SUMIFS('Data'!$F$32:$F$48,'Data'!$E$32:$E$48,"Cost of sales")-SUMIFS('Data'!$F$32:$F$48,'Data'!$E$32:$E$48,"Wages")-SUMIFS('Data'!$F$32:$F$48,'Data'!$E$32:$E$48,"Other opex")</f>
        <v>0</v>
      </c>
      <c r="D27" s="26">
        <f>SUMIFS('Data'!$G$32:$G$48,'Data'!$E$32:$E$48,"Revenue")-SUMIFS('Data'!$G$32:$G$48,'Data'!$E$32:$E$48,"Cost of sales")-SUMIFS('Data'!$G$32:$G$48,'Data'!$E$32:$E$48,"Wages")-SUMIFS('Data'!$G$32:$G$48,'Data'!$E$32:$E$48,"Other opex")</f>
        <v>0</v>
      </c>
      <c r="E27" s="26">
        <f>SUMIFS('Data'!$H$32:$H$48,'Data'!$E$32:$E$48,"Revenue")-SUMIFS('Data'!$H$32:$H$48,'Data'!$E$32:$E$48,"Cost of sales")-SUMIFS('Data'!$H$32:$H$48,'Data'!$E$32:$E$48,"Wages")-SUMIFS('Data'!$H$32:$H$48,'Data'!$E$32:$E$48,"Other opex")</f>
        <v>0</v>
      </c>
      <c r="F27" s="26">
        <f>SUMIFS('Data'!$I$32:$I$48,'Data'!$E$32:$E$48,"Revenue")-SUMIFS('Data'!$I$32:$I$48,'Data'!$E$32:$E$48,"Cost of sales")-SUMIFS('Data'!$I$32:$I$48,'Data'!$E$32:$E$48,"Wages")-SUMIFS('Data'!$I$32:$I$48,'Data'!$E$32:$E$48,"Other opex")</f>
        <v>0</v>
      </c>
      <c r="G27" s="26">
        <f>SUMIFS('Data'!$J$32:$J$48,'Data'!$E$32:$E$48,"Revenue")-SUMIFS('Data'!$J$32:$J$48,'Data'!$E$32:$E$48,"Cost of sales")-SUMIFS('Data'!$J$32:$J$48,'Data'!$E$32:$E$48,"Wages")-SUMIFS('Data'!$J$32:$J$48,'Data'!$E$32:$E$48,"Other opex")</f>
        <v>0</v>
      </c>
      <c r="H27" s="26">
        <f>SUMIFS('Data'!$K$32:$K$48,'Data'!$E$32:$E$48,"Revenue")-SUMIFS('Data'!$K$32:$K$48,'Data'!$E$32:$E$48,"Cost of sales")-SUMIFS('Data'!$K$32:$K$48,'Data'!$E$32:$E$48,"Wages")-SUMIFS('Data'!$K$32:$K$48,'Data'!$E$32:$E$48,"Other opex")</f>
        <v>0</v>
      </c>
      <c r="I27" s="26">
        <f>SUMIFS('Data'!$L$32:$L$48,'Data'!$E$32:$E$48,"Revenue")-SUMIFS('Data'!$L$32:$L$48,'Data'!$E$32:$E$48,"Cost of sales")-SUMIFS('Data'!$L$32:$L$48,'Data'!$E$32:$E$48,"Wages")-SUMIFS('Data'!$L$32:$L$48,'Data'!$E$32:$E$48,"Other opex")</f>
        <v>0</v>
      </c>
      <c r="J27" s="26">
        <f>SUMIFS('Data'!$M$32:$M$48,'Data'!$E$32:$E$48,"Revenue")-SUMIFS('Data'!$M$32:$M$48,'Data'!$E$32:$E$48,"Cost of sales")-SUMIFS('Data'!$M$32:$M$48,'Data'!$E$32:$E$48,"Wages")-SUMIFS('Data'!$M$32:$M$48,'Data'!$E$32:$E$48,"Other opex")</f>
        <v>0</v>
      </c>
      <c r="K27" s="26">
        <f>SUMIFS('Data'!$N$32:$N$48,'Data'!$E$32:$E$48,"Revenue")-SUMIFS('Data'!$N$32:$N$48,'Data'!$E$32:$E$48,"Cost of sales")-SUMIFS('Data'!$N$32:$N$48,'Data'!$E$32:$E$48,"Wages")-SUMIFS('Data'!$N$32:$N$48,'Data'!$E$32:$E$48,"Other opex")</f>
        <v>0</v>
      </c>
      <c r="L27" s="26">
        <f>SUMIFS('Data'!$O$32:$O$48,'Data'!$E$32:$E$48,"Revenue")-SUMIFS('Data'!$O$32:$O$48,'Data'!$E$32:$E$48,"Cost of sales")-SUMIFS('Data'!$O$32:$O$48,'Data'!$E$32:$E$48,"Wages")-SUMIFS('Data'!$O$32:$O$48,'Data'!$E$32:$E$48,"Other opex")</f>
        <v>0</v>
      </c>
      <c r="M27" s="26">
        <f>SUMIFS('Data'!$P$32:$P$48,'Data'!$E$32:$E$48,"Revenue")-SUMIFS('Data'!$P$32:$P$48,'Data'!$E$32:$E$48,"Cost of sales")-SUMIFS('Data'!$P$32:$P$48,'Data'!$E$32:$E$48,"Wages")-SUMIFS('Data'!$P$32:$P$48,'Data'!$E$32:$E$48,"Other opex")</f>
        <v>0</v>
      </c>
      <c r="N27" s="26">
        <f>SUMIFS('Data'!$Q$32:$Q$48,'Data'!$E$32:$E$48,"Revenue")-SUMIFS('Data'!$Q$32:$Q$48,'Data'!$E$32:$E$48,"Cost of sales")-SUMIFS('Data'!$Q$32:$Q$48,'Data'!$E$32:$E$48,"Wages")-SUMIFS('Data'!$Q$32:$Q$48,'Data'!$E$32:$E$48,"Other opex")</f>
        <v>0</v>
      </c>
      <c r="O27" s="26">
        <f>SUMIFS('Data'!$R$32:$R$48,'Data'!$E$32:$E$48,"Revenue")-SUMIFS('Data'!$R$32:$R$48,'Data'!$E$32:$E$48,"Cost of sales")-SUMIFS('Data'!$R$32:$R$48,'Data'!$E$32:$E$48,"Wages")-SUMIFS('Data'!$R$32:$R$48,'Data'!$E$32:$E$48,"Other opex")</f>
        <v>0</v>
      </c>
    </row>
    <row r="28" spans="2:15" ht="20" customHeight="1">
      <c r="B28" s="22" t="s">
        <v>55</v>
      </c>
      <c r="C28" s="23">
        <f>-SUMIFS('Data'!$F$32:$F$48,'Data'!$E$32:$E$48,"D&amp;A")</f>
        <v>0</v>
      </c>
      <c r="D28" s="23">
        <f>-SUMIFS('Data'!$G$32:$G$48,'Data'!$E$32:$E$48,"D&amp;A")</f>
        <v>0</v>
      </c>
      <c r="E28" s="23">
        <f>-SUMIFS('Data'!$H$32:$H$48,'Data'!$E$32:$E$48,"D&amp;A")</f>
        <v>0</v>
      </c>
      <c r="F28" s="23">
        <f>-SUMIFS('Data'!$I$32:$I$48,'Data'!$E$32:$E$48,"D&amp;A")</f>
        <v>0</v>
      </c>
      <c r="G28" s="23">
        <f>-SUMIFS('Data'!$J$32:$J$48,'Data'!$E$32:$E$48,"D&amp;A")</f>
        <v>0</v>
      </c>
      <c r="H28" s="23">
        <f>-SUMIFS('Data'!$K$32:$K$48,'Data'!$E$32:$E$48,"D&amp;A")</f>
        <v>0</v>
      </c>
      <c r="I28" s="23">
        <f>-SUMIFS('Data'!$L$32:$L$48,'Data'!$E$32:$E$48,"D&amp;A")</f>
        <v>0</v>
      </c>
      <c r="J28" s="23">
        <f>-SUMIFS('Data'!$M$32:$M$48,'Data'!$E$32:$E$48,"D&amp;A")</f>
        <v>0</v>
      </c>
      <c r="K28" s="23">
        <f>-SUMIFS('Data'!$N$32:$N$48,'Data'!$E$32:$E$48,"D&amp;A")</f>
        <v>0</v>
      </c>
      <c r="L28" s="23">
        <f>-SUMIFS('Data'!$O$32:$O$48,'Data'!$E$32:$E$48,"D&amp;A")</f>
        <v>0</v>
      </c>
      <c r="M28" s="23">
        <f>-SUMIFS('Data'!$P$32:$P$48,'Data'!$E$32:$E$48,"D&amp;A")</f>
        <v>0</v>
      </c>
      <c r="N28" s="23">
        <f>-SUMIFS('Data'!$Q$32:$Q$48,'Data'!$E$32:$E$48,"D&amp;A")</f>
        <v>0</v>
      </c>
      <c r="O28" s="23">
        <f>-SUMIFS('Data'!$R$32:$R$48,'Data'!$E$32:$E$48,"D&amp;A")</f>
        <v>0</v>
      </c>
    </row>
    <row r="29" spans="2:15" ht="20" customHeight="1">
      <c r="B29" s="19" t="s">
        <v>56</v>
      </c>
      <c r="C29" s="26">
        <f>SUMIFS('Data'!$F$32:$F$48,'Data'!$E$32:$E$48,"Revenue")-SUMIFS('Data'!$F$32:$F$48,'Data'!$E$32:$E$48,"Cost of sales")-SUMIFS('Data'!$F$32:$F$48,'Data'!$E$32:$E$48,"Wages")-SUMIFS('Data'!$F$32:$F$48,'Data'!$E$32:$E$48,"Other opex")-SUMIFS('Data'!$F$32:$F$48,'Data'!$E$32:$E$48,"D&amp;A")</f>
        <v>0</v>
      </c>
      <c r="D29" s="26">
        <f>SUMIFS('Data'!$G$32:$G$48,'Data'!$E$32:$E$48,"Revenue")-SUMIFS('Data'!$G$32:$G$48,'Data'!$E$32:$E$48,"Cost of sales")-SUMIFS('Data'!$G$32:$G$48,'Data'!$E$32:$E$48,"Wages")-SUMIFS('Data'!$G$32:$G$48,'Data'!$E$32:$E$48,"Other opex")-SUMIFS('Data'!$G$32:$G$48,'Data'!$E$32:$E$48,"D&amp;A")</f>
        <v>0</v>
      </c>
      <c r="E29" s="26">
        <f>SUMIFS('Data'!$H$32:$H$48,'Data'!$E$32:$E$48,"Revenue")-SUMIFS('Data'!$H$32:$H$48,'Data'!$E$32:$E$48,"Cost of sales")-SUMIFS('Data'!$H$32:$H$48,'Data'!$E$32:$E$48,"Wages")-SUMIFS('Data'!$H$32:$H$48,'Data'!$E$32:$E$48,"Other opex")-SUMIFS('Data'!$H$32:$H$48,'Data'!$E$32:$E$48,"D&amp;A")</f>
        <v>0</v>
      </c>
      <c r="F29" s="26">
        <f>SUMIFS('Data'!$I$32:$I$48,'Data'!$E$32:$E$48,"Revenue")-SUMIFS('Data'!$I$32:$I$48,'Data'!$E$32:$E$48,"Cost of sales")-SUMIFS('Data'!$I$32:$I$48,'Data'!$E$32:$E$48,"Wages")-SUMIFS('Data'!$I$32:$I$48,'Data'!$E$32:$E$48,"Other opex")-SUMIFS('Data'!$I$32:$I$48,'Data'!$E$32:$E$48,"D&amp;A")</f>
        <v>0</v>
      </c>
      <c r="G29" s="26">
        <f>SUMIFS('Data'!$J$32:$J$48,'Data'!$E$32:$E$48,"Revenue")-SUMIFS('Data'!$J$32:$J$48,'Data'!$E$32:$E$48,"Cost of sales")-SUMIFS('Data'!$J$32:$J$48,'Data'!$E$32:$E$48,"Wages")-SUMIFS('Data'!$J$32:$J$48,'Data'!$E$32:$E$48,"Other opex")-SUMIFS('Data'!$J$32:$J$48,'Data'!$E$32:$E$48,"D&amp;A")</f>
        <v>0</v>
      </c>
      <c r="H29" s="26">
        <f>SUMIFS('Data'!$K$32:$K$48,'Data'!$E$32:$E$48,"Revenue")-SUMIFS('Data'!$K$32:$K$48,'Data'!$E$32:$E$48,"Cost of sales")-SUMIFS('Data'!$K$32:$K$48,'Data'!$E$32:$E$48,"Wages")-SUMIFS('Data'!$K$32:$K$48,'Data'!$E$32:$E$48,"Other opex")-SUMIFS('Data'!$K$32:$K$48,'Data'!$E$32:$E$48,"D&amp;A")</f>
        <v>0</v>
      </c>
      <c r="I29" s="26">
        <f>SUMIFS('Data'!$L$32:$L$48,'Data'!$E$32:$E$48,"Revenue")-SUMIFS('Data'!$L$32:$L$48,'Data'!$E$32:$E$48,"Cost of sales")-SUMIFS('Data'!$L$32:$L$48,'Data'!$E$32:$E$48,"Wages")-SUMIFS('Data'!$L$32:$L$48,'Data'!$E$32:$E$48,"Other opex")-SUMIFS('Data'!$L$32:$L$48,'Data'!$E$32:$E$48,"D&amp;A")</f>
        <v>0</v>
      </c>
      <c r="J29" s="26">
        <f>SUMIFS('Data'!$M$32:$M$48,'Data'!$E$32:$E$48,"Revenue")-SUMIFS('Data'!$M$32:$M$48,'Data'!$E$32:$E$48,"Cost of sales")-SUMIFS('Data'!$M$32:$M$48,'Data'!$E$32:$E$48,"Wages")-SUMIFS('Data'!$M$32:$M$48,'Data'!$E$32:$E$48,"Other opex")-SUMIFS('Data'!$M$32:$M$48,'Data'!$E$32:$E$48,"D&amp;A")</f>
        <v>0</v>
      </c>
      <c r="K29" s="26">
        <f>SUMIFS('Data'!$N$32:$N$48,'Data'!$E$32:$E$48,"Revenue")-SUMIFS('Data'!$N$32:$N$48,'Data'!$E$32:$E$48,"Cost of sales")-SUMIFS('Data'!$N$32:$N$48,'Data'!$E$32:$E$48,"Wages")-SUMIFS('Data'!$N$32:$N$48,'Data'!$E$32:$E$48,"Other opex")-SUMIFS('Data'!$N$32:$N$48,'Data'!$E$32:$E$48,"D&amp;A")</f>
        <v>0</v>
      </c>
      <c r="L29" s="26">
        <f>SUMIFS('Data'!$O$32:$O$48,'Data'!$E$32:$E$48,"Revenue")-SUMIFS('Data'!$O$32:$O$48,'Data'!$E$32:$E$48,"Cost of sales")-SUMIFS('Data'!$O$32:$O$48,'Data'!$E$32:$E$48,"Wages")-SUMIFS('Data'!$O$32:$O$48,'Data'!$E$32:$E$48,"Other opex")-SUMIFS('Data'!$O$32:$O$48,'Data'!$E$32:$E$48,"D&amp;A")</f>
        <v>0</v>
      </c>
      <c r="M29" s="26">
        <f>SUMIFS('Data'!$P$32:$P$48,'Data'!$E$32:$E$48,"Revenue")-SUMIFS('Data'!$P$32:$P$48,'Data'!$E$32:$E$48,"Cost of sales")-SUMIFS('Data'!$P$32:$P$48,'Data'!$E$32:$E$48,"Wages")-SUMIFS('Data'!$P$32:$P$48,'Data'!$E$32:$E$48,"Other opex")-SUMIFS('Data'!$P$32:$P$48,'Data'!$E$32:$E$48,"D&amp;A")</f>
        <v>0</v>
      </c>
      <c r="N29" s="26">
        <f>SUMIFS('Data'!$Q$32:$Q$48,'Data'!$E$32:$E$48,"Revenue")-SUMIFS('Data'!$Q$32:$Q$48,'Data'!$E$32:$E$48,"Cost of sales")-SUMIFS('Data'!$Q$32:$Q$48,'Data'!$E$32:$E$48,"Wages")-SUMIFS('Data'!$Q$32:$Q$48,'Data'!$E$32:$E$48,"Other opex")-SUMIFS('Data'!$Q$32:$Q$48,'Data'!$E$32:$E$48,"D&amp;A")</f>
        <v>0</v>
      </c>
      <c r="O29" s="26">
        <f>SUMIFS('Data'!$R$32:$R$48,'Data'!$E$32:$E$48,"Revenue")-SUMIFS('Data'!$R$32:$R$48,'Data'!$E$32:$E$48,"Cost of sales")-SUMIFS('Data'!$R$32:$R$48,'Data'!$E$32:$E$48,"Wages")-SUMIFS('Data'!$R$32:$R$48,'Data'!$E$32:$E$48,"Other opex")-SUMIFS('Data'!$R$32:$R$48,'Data'!$E$32:$E$48,"D&amp;A")</f>
        <v>0</v>
      </c>
    </row>
    <row r="31" spans="2:15" ht="14" customHeight="1">
      <c r="B31" s="3" t="s">
        <v>94</v>
      </c>
    </row>
    <row r="32" spans="2:15" ht="26" customHeight="1">
      <c r="B32" s="16" t="s">
        <v>95</v>
      </c>
    </row>
    <row r="33" spans="2:15" ht="26" customHeight="1">
      <c r="B33" s="17" t="s">
        <v>77</v>
      </c>
      <c r="C33" s="18" t="s">
        <v>78</v>
      </c>
      <c r="D33" s="18" t="s">
        <v>79</v>
      </c>
      <c r="E33" s="18" t="s">
        <v>80</v>
      </c>
      <c r="F33" s="18" t="s">
        <v>81</v>
      </c>
      <c r="G33" s="18" t="s">
        <v>82</v>
      </c>
      <c r="H33" s="18" t="s">
        <v>83</v>
      </c>
      <c r="I33" s="18" t="s">
        <v>84</v>
      </c>
      <c r="J33" s="18" t="s">
        <v>85</v>
      </c>
      <c r="K33" s="18" t="s">
        <v>86</v>
      </c>
      <c r="L33" s="18" t="s">
        <v>87</v>
      </c>
      <c r="M33" s="18" t="s">
        <v>88</v>
      </c>
      <c r="N33" s="18" t="s">
        <v>89</v>
      </c>
      <c r="O33" s="18" t="s">
        <v>90</v>
      </c>
    </row>
    <row r="34" spans="2:15" ht="20" customHeight="1">
      <c r="B34" s="19" t="s">
        <v>50</v>
      </c>
      <c r="C34" s="20">
        <f>C10-C22</f>
        <v>0</v>
      </c>
      <c r="D34" s="20">
        <f>D10-D22</f>
        <v>0</v>
      </c>
      <c r="E34" s="20">
        <f>E10-E22</f>
        <v>0</v>
      </c>
      <c r="F34" s="20">
        <f>F10-F22</f>
        <v>0</v>
      </c>
      <c r="G34" s="20">
        <f>G10-G22</f>
        <v>0</v>
      </c>
      <c r="H34" s="20">
        <f>H10-H22</f>
        <v>0</v>
      </c>
      <c r="I34" s="20">
        <f>I10-I22</f>
        <v>0</v>
      </c>
      <c r="J34" s="20">
        <f>J10-J22</f>
        <v>0</v>
      </c>
      <c r="K34" s="20">
        <f>K10-K22</f>
        <v>0</v>
      </c>
      <c r="L34" s="20">
        <f>L10-L22</f>
        <v>0</v>
      </c>
      <c r="M34" s="20">
        <f>M10-M22</f>
        <v>0</v>
      </c>
      <c r="N34" s="20">
        <f>N10-N22</f>
        <v>0</v>
      </c>
      <c r="O34" s="20">
        <f>O10-O22</f>
        <v>0</v>
      </c>
    </row>
    <row r="35" spans="2:15" ht="20" customHeight="1">
      <c r="B35" s="22" t="s">
        <v>51</v>
      </c>
      <c r="C35" s="23">
        <f>C11-C23</f>
        <v>0</v>
      </c>
      <c r="D35" s="23">
        <f>D11-D23</f>
        <v>0</v>
      </c>
      <c r="E35" s="23">
        <f>E11-E23</f>
        <v>0</v>
      </c>
      <c r="F35" s="23">
        <f>F11-F23</f>
        <v>0</v>
      </c>
      <c r="G35" s="23">
        <f>G11-G23</f>
        <v>0</v>
      </c>
      <c r="H35" s="23">
        <f>H11-H23</f>
        <v>0</v>
      </c>
      <c r="I35" s="23">
        <f>I11-I23</f>
        <v>0</v>
      </c>
      <c r="J35" s="23">
        <f>J11-J23</f>
        <v>0</v>
      </c>
      <c r="K35" s="23">
        <f>K11-K23</f>
        <v>0</v>
      </c>
      <c r="L35" s="23">
        <f>L11-L23</f>
        <v>0</v>
      </c>
      <c r="M35" s="23">
        <f>M11-M23</f>
        <v>0</v>
      </c>
      <c r="N35" s="23">
        <f>N11-N23</f>
        <v>0</v>
      </c>
      <c r="O35" s="23">
        <f>O11-O23</f>
        <v>0</v>
      </c>
    </row>
    <row r="36" spans="2:15" ht="20" customHeight="1">
      <c r="B36" s="19" t="s">
        <v>52</v>
      </c>
      <c r="C36" s="26">
        <f>C12-C24</f>
        <v>0</v>
      </c>
      <c r="D36" s="26">
        <f>D12-D24</f>
        <v>0</v>
      </c>
      <c r="E36" s="26">
        <f>E12-E24</f>
        <v>0</v>
      </c>
      <c r="F36" s="26">
        <f>F12-F24</f>
        <v>0</v>
      </c>
      <c r="G36" s="26">
        <f>G12-G24</f>
        <v>0</v>
      </c>
      <c r="H36" s="26">
        <f>H12-H24</f>
        <v>0</v>
      </c>
      <c r="I36" s="26">
        <f>I12-I24</f>
        <v>0</v>
      </c>
      <c r="J36" s="26">
        <f>J12-J24</f>
        <v>0</v>
      </c>
      <c r="K36" s="26">
        <f>K12-K24</f>
        <v>0</v>
      </c>
      <c r="L36" s="26">
        <f>L12-L24</f>
        <v>0</v>
      </c>
      <c r="M36" s="26">
        <f>M12-M24</f>
        <v>0</v>
      </c>
      <c r="N36" s="26">
        <f>N12-N24</f>
        <v>0</v>
      </c>
      <c r="O36" s="26">
        <f>O12-O24</f>
        <v>0</v>
      </c>
    </row>
    <row r="37" spans="2:15" ht="20" customHeight="1">
      <c r="B37" s="22" t="s">
        <v>91</v>
      </c>
      <c r="C37" s="23">
        <f>C13-C25</f>
        <v>0</v>
      </c>
      <c r="D37" s="23">
        <f>D13-D25</f>
        <v>0</v>
      </c>
      <c r="E37" s="23">
        <f>E13-E25</f>
        <v>0</v>
      </c>
      <c r="F37" s="23">
        <f>F13-F25</f>
        <v>0</v>
      </c>
      <c r="G37" s="23">
        <f>G13-G25</f>
        <v>0</v>
      </c>
      <c r="H37" s="23">
        <f>H13-H25</f>
        <v>0</v>
      </c>
      <c r="I37" s="23">
        <f>I13-I25</f>
        <v>0</v>
      </c>
      <c r="J37" s="23">
        <f>J13-J25</f>
        <v>0</v>
      </c>
      <c r="K37" s="23">
        <f>K13-K25</f>
        <v>0</v>
      </c>
      <c r="L37" s="23">
        <f>L13-L25</f>
        <v>0</v>
      </c>
      <c r="M37" s="23">
        <f>M13-M25</f>
        <v>0</v>
      </c>
      <c r="N37" s="23">
        <f>N13-N25</f>
        <v>0</v>
      </c>
      <c r="O37" s="23">
        <f>O13-O25</f>
        <v>0</v>
      </c>
    </row>
    <row r="38" spans="2:15" ht="20" customHeight="1">
      <c r="B38" s="19" t="s">
        <v>54</v>
      </c>
      <c r="C38" s="20">
        <f>C14-C26</f>
        <v>0</v>
      </c>
      <c r="D38" s="20">
        <f>D14-D26</f>
        <v>0</v>
      </c>
      <c r="E38" s="20">
        <f>E14-E26</f>
        <v>0</v>
      </c>
      <c r="F38" s="20">
        <f>F14-F26</f>
        <v>0</v>
      </c>
      <c r="G38" s="20">
        <f>G14-G26</f>
        <v>0</v>
      </c>
      <c r="H38" s="20">
        <f>H14-H26</f>
        <v>0</v>
      </c>
      <c r="I38" s="20">
        <f>I14-I26</f>
        <v>0</v>
      </c>
      <c r="J38" s="20">
        <f>J14-J26</f>
        <v>0</v>
      </c>
      <c r="K38" s="20">
        <f>K14-K26</f>
        <v>0</v>
      </c>
      <c r="L38" s="20">
        <f>L14-L26</f>
        <v>0</v>
      </c>
      <c r="M38" s="20">
        <f>M14-M26</f>
        <v>0</v>
      </c>
      <c r="N38" s="20">
        <f>N14-N26</f>
        <v>0</v>
      </c>
      <c r="O38" s="20">
        <f>O14-O26</f>
        <v>0</v>
      </c>
    </row>
    <row r="39" spans="2:15" ht="20" customHeight="1">
      <c r="B39" s="25" t="s">
        <v>41</v>
      </c>
      <c r="C39" s="26">
        <f>C15-C27</f>
        <v>0</v>
      </c>
      <c r="D39" s="26">
        <f>D15-D27</f>
        <v>0</v>
      </c>
      <c r="E39" s="26">
        <f>E15-E27</f>
        <v>0</v>
      </c>
      <c r="F39" s="26">
        <f>F15-F27</f>
        <v>0</v>
      </c>
      <c r="G39" s="26">
        <f>G15-G27</f>
        <v>0</v>
      </c>
      <c r="H39" s="26">
        <f>H15-H27</f>
        <v>0</v>
      </c>
      <c r="I39" s="26">
        <f>I15-I27</f>
        <v>0</v>
      </c>
      <c r="J39" s="26">
        <f>J15-J27</f>
        <v>0</v>
      </c>
      <c r="K39" s="26">
        <f>K15-K27</f>
        <v>0</v>
      </c>
      <c r="L39" s="26">
        <f>L15-L27</f>
        <v>0</v>
      </c>
      <c r="M39" s="26">
        <f>M15-M27</f>
        <v>0</v>
      </c>
      <c r="N39" s="26">
        <f>N15-N27</f>
        <v>0</v>
      </c>
      <c r="O39" s="26">
        <f>O15-O27</f>
        <v>0</v>
      </c>
    </row>
    <row r="40" spans="2:15" ht="20" customHeight="1">
      <c r="B40" s="19" t="s">
        <v>55</v>
      </c>
      <c r="C40" s="20">
        <f>C16-C28</f>
        <v>0</v>
      </c>
      <c r="D40" s="20">
        <f>D16-D28</f>
        <v>0</v>
      </c>
      <c r="E40" s="20">
        <f>E16-E28</f>
        <v>0</v>
      </c>
      <c r="F40" s="20">
        <f>F16-F28</f>
        <v>0</v>
      </c>
      <c r="G40" s="20">
        <f>G16-G28</f>
        <v>0</v>
      </c>
      <c r="H40" s="20">
        <f>H16-H28</f>
        <v>0</v>
      </c>
      <c r="I40" s="20">
        <f>I16-I28</f>
        <v>0</v>
      </c>
      <c r="J40" s="20">
        <f>J16-J28</f>
        <v>0</v>
      </c>
      <c r="K40" s="20">
        <f>K16-K28</f>
        <v>0</v>
      </c>
      <c r="L40" s="20">
        <f>L16-L28</f>
        <v>0</v>
      </c>
      <c r="M40" s="20">
        <f>M16-M28</f>
        <v>0</v>
      </c>
      <c r="N40" s="20">
        <f>N16-N28</f>
        <v>0</v>
      </c>
      <c r="O40" s="20">
        <f>O16-O28</f>
        <v>0</v>
      </c>
    </row>
    <row r="41" spans="2:15" ht="20" customHeight="1">
      <c r="B41" s="25" t="s">
        <v>56</v>
      </c>
      <c r="C41" s="26">
        <f>C17-C29</f>
        <v>0</v>
      </c>
      <c r="D41" s="26">
        <f>D17-D29</f>
        <v>0</v>
      </c>
      <c r="E41" s="26">
        <f>E17-E29</f>
        <v>0</v>
      </c>
      <c r="F41" s="26">
        <f>F17-F29</f>
        <v>0</v>
      </c>
      <c r="G41" s="26">
        <f>G17-G29</f>
        <v>0</v>
      </c>
      <c r="H41" s="26">
        <f>H17-H29</f>
        <v>0</v>
      </c>
      <c r="I41" s="26">
        <f>I17-I29</f>
        <v>0</v>
      </c>
      <c r="J41" s="26">
        <f>J17-J29</f>
        <v>0</v>
      </c>
      <c r="K41" s="26">
        <f>K17-K29</f>
        <v>0</v>
      </c>
      <c r="L41" s="26">
        <f>L17-L29</f>
        <v>0</v>
      </c>
      <c r="M41" s="26">
        <f>M17-M29</f>
        <v>0</v>
      </c>
      <c r="N41" s="26">
        <f>N17-N29</f>
        <v>0</v>
      </c>
      <c r="O41" s="26">
        <f>O17-O29</f>
        <v>0</v>
      </c>
    </row>
    <row r="44" spans="2:15" ht="14" customHeight="1">
      <c r="B44" s="3" t="s">
        <v>63</v>
      </c>
    </row>
    <row r="45" spans="2:15" ht="26" customHeight="1">
      <c r="B45" s="16" t="s">
        <v>64</v>
      </c>
    </row>
    <row r="46" spans="2:15" ht="26" customHeight="1">
      <c r="B46" s="17" t="s">
        <v>65</v>
      </c>
      <c r="C46" s="18" t="s">
        <v>66</v>
      </c>
      <c r="D46" s="18" t="s">
        <v>67</v>
      </c>
      <c r="E46" s="18" t="s">
        <v>68</v>
      </c>
      <c r="F46" s="18" t="s">
        <v>69</v>
      </c>
    </row>
    <row r="47" spans="2:15" ht="22" customHeight="1">
      <c r="B47" s="19" t="s">
        <v>96</v>
      </c>
      <c r="C47" s="20">
        <f>O10</f>
        <v>0</v>
      </c>
      <c r="D47" s="20">
        <f>SUMIFS('Data'!$R$9:$R$25,'Data'!$E$9:$E$25,"Revenue")</f>
        <v>0</v>
      </c>
      <c r="E47" s="20">
        <f>C47-D47</f>
        <v>0</v>
      </c>
      <c r="F47" s="31">
        <f>IF(ABS(C47-D47)&lt;0.5,"OK","FLAG")</f>
        <v>0</v>
      </c>
    </row>
    <row r="48" spans="2:15" ht="22" customHeight="1">
      <c r="B48" s="22" t="s">
        <v>97</v>
      </c>
      <c r="C48" s="23">
        <f>O22</f>
        <v>0</v>
      </c>
      <c r="D48" s="23">
        <f>SUMIFS('Data'!$R$32:$R$48,'Data'!$E$32:$E$48,"Revenue")</f>
        <v>0</v>
      </c>
      <c r="E48" s="23">
        <f>C48-D48</f>
        <v>0</v>
      </c>
      <c r="F48" s="31">
        <f>IF(ABS(C48-D48)&lt;0.5,"OK","FLAG")</f>
        <v>0</v>
      </c>
    </row>
  </sheetData>
  <mergeCells count="3">
    <mergeCell ref="B2:Q2"/>
    <mergeCell ref="B3:Q3"/>
    <mergeCell ref="B5:R5"/>
  </mergeCells>
  <conditionalFormatting sqref="F47:F48">
    <cfRule type="containsText" dxfId="0" priority="1" operator="containsText" text="OK">
      <formula>NOT(ISERROR(SEARCH("OK",F47)))</formula>
    </cfRule>
    <cfRule type="containsText" dxfId="1" priority="2" operator="containsText" text="FLAG">
      <formula>NOT(ISERROR(SEARCH("FLAG",F47)))</formula>
    </cfRule>
  </conditionalFormatting>
  <printOptions horizontalCentered="1"/>
  <pageMargins left="0.4" right="0.4" top="0.5" bottom="0.6" header="0.2" footer="0.3"/>
  <pageSetup paperSize="9" fitToHeight="0" orientation="landscape"/>
  <headerFooter>
    <oddHeader>&amp;L&amp;"Arial"&amp;8&amp;K707070Lyros Accounting&amp;C&amp;"Arial"&amp;8&amp;K707070BvA Monthly&amp;R&amp;"Arial"&amp;8&amp;K707070Page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F5A524"/>
    <pageSetUpPr fitToPage="1"/>
  </sheetPr>
  <dimension ref="A1:S48"/>
  <sheetViews>
    <sheetView showGridLines="0" workbookViewId="0"/>
  </sheetViews>
  <sheetFormatPr defaultRowHeight="15"/>
  <cols>
    <col min="1" max="1" width="2.7109375" customWidth="1"/>
    <col min="2" max="2" width="8.7109375" customWidth="1"/>
    <col min="3" max="3" width="28.7109375" customWidth="1"/>
    <col min="4" max="5" width="14.7109375" customWidth="1"/>
    <col min="6" max="17" width="11.7109375" customWidth="1"/>
    <col min="18" max="18" width="13.7109375" customWidth="1"/>
    <col min="19" max="19" width="2.7109375" customWidth="1"/>
  </cols>
  <sheetData>
    <row r="1" spans="1:19" ht="14" customHeight="1">
      <c r="A1" s="1"/>
      <c r="B1" s="1"/>
      <c r="C1" s="1"/>
      <c r="D1" s="1"/>
      <c r="E1" s="1"/>
      <c r="F1" s="1"/>
      <c r="G1" s="1"/>
      <c r="H1" s="1"/>
      <c r="I1" s="1"/>
      <c r="J1" s="1"/>
      <c r="K1" s="1"/>
      <c r="L1" s="1"/>
      <c r="M1" s="1"/>
      <c r="N1" s="1"/>
      <c r="O1" s="1"/>
      <c r="P1" s="1"/>
      <c r="Q1" s="1"/>
      <c r="R1" s="1"/>
      <c r="S1" s="1"/>
    </row>
    <row r="2" spans="1:19" ht="16" customHeight="1">
      <c r="A2" s="1"/>
      <c r="B2" s="11" t="s">
        <v>98</v>
      </c>
      <c r="C2" s="11"/>
      <c r="D2" s="11"/>
      <c r="E2" s="11"/>
      <c r="F2" s="11"/>
      <c r="G2" s="11"/>
      <c r="H2" s="11"/>
      <c r="I2" s="11"/>
      <c r="J2" s="11"/>
      <c r="K2" s="11"/>
      <c r="L2" s="11"/>
      <c r="M2" s="11"/>
      <c r="N2" s="11"/>
      <c r="O2" s="11"/>
      <c r="P2" s="11"/>
      <c r="Q2" s="11"/>
      <c r="R2" s="1"/>
      <c r="S2" s="1"/>
    </row>
    <row r="3" spans="1:19" ht="26" customHeight="1">
      <c r="A3" s="1"/>
      <c r="B3" s="12" t="s">
        <v>99</v>
      </c>
      <c r="C3" s="12"/>
      <c r="D3" s="12"/>
      <c r="E3" s="12"/>
      <c r="F3" s="12"/>
      <c r="G3" s="12"/>
      <c r="H3" s="12"/>
      <c r="I3" s="12"/>
      <c r="J3" s="12"/>
      <c r="K3" s="12"/>
      <c r="L3" s="12"/>
      <c r="M3" s="12"/>
      <c r="N3" s="12"/>
      <c r="O3" s="12"/>
      <c r="P3" s="12"/>
      <c r="Q3" s="12"/>
      <c r="R3" s="1"/>
      <c r="S3" s="1"/>
    </row>
    <row r="4" spans="1:19" ht="4" customHeight="1">
      <c r="A4" s="2"/>
      <c r="B4" s="2"/>
      <c r="C4" s="2"/>
      <c r="D4" s="2"/>
      <c r="E4" s="2"/>
      <c r="F4" s="2"/>
      <c r="G4" s="2"/>
      <c r="H4" s="2"/>
      <c r="I4" s="2"/>
      <c r="J4" s="2"/>
      <c r="K4" s="2"/>
      <c r="L4" s="2"/>
      <c r="M4" s="2"/>
      <c r="N4" s="2"/>
      <c r="O4" s="2"/>
      <c r="P4" s="2"/>
      <c r="Q4" s="2"/>
      <c r="R4" s="2"/>
      <c r="S4" s="2"/>
    </row>
    <row r="5" spans="1:19" ht="40" customHeight="1">
      <c r="B5" s="6" t="s">
        <v>100</v>
      </c>
      <c r="C5" s="6"/>
      <c r="D5" s="6"/>
      <c r="E5" s="6"/>
      <c r="F5" s="6"/>
      <c r="G5" s="6"/>
      <c r="H5" s="6"/>
      <c r="I5" s="6"/>
      <c r="J5" s="6"/>
      <c r="K5" s="6"/>
      <c r="L5" s="6"/>
      <c r="M5" s="6"/>
      <c r="N5" s="6"/>
      <c r="O5" s="6"/>
      <c r="P5" s="6"/>
      <c r="Q5" s="6"/>
      <c r="R5" s="6"/>
    </row>
    <row r="7" spans="1:19" ht="14" customHeight="1">
      <c r="B7" s="3" t="s">
        <v>101</v>
      </c>
    </row>
    <row r="8" spans="1:19" ht="26" customHeight="1">
      <c r="B8" s="17" t="s">
        <v>102</v>
      </c>
      <c r="C8" s="17" t="s">
        <v>103</v>
      </c>
      <c r="D8" s="17" t="s">
        <v>104</v>
      </c>
      <c r="E8" s="17" t="s">
        <v>105</v>
      </c>
      <c r="F8" s="18" t="s">
        <v>78</v>
      </c>
      <c r="G8" s="18" t="s">
        <v>79</v>
      </c>
      <c r="H8" s="18" t="s">
        <v>80</v>
      </c>
      <c r="I8" s="18" t="s">
        <v>81</v>
      </c>
      <c r="J8" s="18" t="s">
        <v>82</v>
      </c>
      <c r="K8" s="18" t="s">
        <v>83</v>
      </c>
      <c r="L8" s="18" t="s">
        <v>84</v>
      </c>
      <c r="M8" s="18" t="s">
        <v>85</v>
      </c>
      <c r="N8" s="18" t="s">
        <v>86</v>
      </c>
      <c r="O8" s="18" t="s">
        <v>87</v>
      </c>
      <c r="P8" s="18" t="s">
        <v>88</v>
      </c>
      <c r="Q8" s="18" t="s">
        <v>89</v>
      </c>
      <c r="R8" s="18" t="s">
        <v>106</v>
      </c>
    </row>
    <row r="9" spans="1:19" ht="20" customHeight="1">
      <c r="B9" s="19" t="s">
        <v>107</v>
      </c>
      <c r="C9" s="19" t="s">
        <v>108</v>
      </c>
      <c r="D9" s="19" t="s">
        <v>50</v>
      </c>
      <c r="E9" s="32" t="s">
        <v>50</v>
      </c>
      <c r="F9" s="33">
        <v>185946</v>
      </c>
      <c r="G9" s="33">
        <v>153649</v>
      </c>
      <c r="H9" s="33">
        <v>152551</v>
      </c>
      <c r="I9" s="33">
        <v>178117</v>
      </c>
      <c r="J9" s="33">
        <v>168445</v>
      </c>
      <c r="K9" s="33">
        <v>171551</v>
      </c>
      <c r="L9" s="33">
        <v>187814</v>
      </c>
      <c r="M9" s="33">
        <v>172417</v>
      </c>
      <c r="N9" s="33">
        <v>160237</v>
      </c>
      <c r="O9" s="33">
        <v>204575</v>
      </c>
      <c r="P9" s="33">
        <v>178245</v>
      </c>
      <c r="Q9" s="33">
        <v>183502</v>
      </c>
      <c r="R9" s="26">
        <f>SUM($F$9:$Q$9)</f>
        <v>0</v>
      </c>
    </row>
    <row r="10" spans="1:19" ht="20" customHeight="1">
      <c r="B10" s="22" t="s">
        <v>109</v>
      </c>
      <c r="C10" s="22" t="s">
        <v>110</v>
      </c>
      <c r="D10" s="22" t="s">
        <v>50</v>
      </c>
      <c r="E10" s="32" t="s">
        <v>50</v>
      </c>
      <c r="F10" s="33">
        <v>130834</v>
      </c>
      <c r="G10" s="33">
        <v>112597</v>
      </c>
      <c r="H10" s="33">
        <v>102344</v>
      </c>
      <c r="I10" s="33">
        <v>125179</v>
      </c>
      <c r="J10" s="33">
        <v>113883</v>
      </c>
      <c r="K10" s="33">
        <v>115042</v>
      </c>
      <c r="L10" s="33">
        <v>129343</v>
      </c>
      <c r="M10" s="33">
        <v>114408</v>
      </c>
      <c r="N10" s="33">
        <v>112567</v>
      </c>
      <c r="O10" s="33">
        <v>145184</v>
      </c>
      <c r="P10" s="33">
        <v>129741</v>
      </c>
      <c r="Q10" s="33">
        <v>125512</v>
      </c>
      <c r="R10" s="26">
        <f>SUM($F$10:$Q$10)</f>
        <v>0</v>
      </c>
    </row>
    <row r="11" spans="1:19" ht="20" customHeight="1">
      <c r="B11" s="19" t="s">
        <v>111</v>
      </c>
      <c r="C11" s="19" t="s">
        <v>112</v>
      </c>
      <c r="D11" s="19" t="s">
        <v>50</v>
      </c>
      <c r="E11" s="32" t="s">
        <v>50</v>
      </c>
      <c r="F11" s="33">
        <v>45969</v>
      </c>
      <c r="G11" s="33">
        <v>35307</v>
      </c>
      <c r="H11" s="33">
        <v>37460</v>
      </c>
      <c r="I11" s="33">
        <v>43238</v>
      </c>
      <c r="J11" s="33">
        <v>37391</v>
      </c>
      <c r="K11" s="33">
        <v>38528</v>
      </c>
      <c r="L11" s="33">
        <v>45048</v>
      </c>
      <c r="M11" s="33">
        <v>43318</v>
      </c>
      <c r="N11" s="33">
        <v>35457</v>
      </c>
      <c r="O11" s="33">
        <v>43508</v>
      </c>
      <c r="P11" s="33">
        <v>47179</v>
      </c>
      <c r="Q11" s="33">
        <v>41265</v>
      </c>
      <c r="R11" s="26">
        <f>SUM($F$11:$Q$11)</f>
        <v>0</v>
      </c>
    </row>
    <row r="12" spans="1:19" ht="20" customHeight="1">
      <c r="B12" s="22" t="s">
        <v>113</v>
      </c>
      <c r="C12" s="22" t="s">
        <v>114</v>
      </c>
      <c r="D12" s="22" t="s">
        <v>114</v>
      </c>
      <c r="E12" s="32" t="s">
        <v>50</v>
      </c>
      <c r="F12" s="33">
        <v>10675</v>
      </c>
      <c r="G12" s="33">
        <v>4871</v>
      </c>
      <c r="H12" s="33">
        <v>13070</v>
      </c>
      <c r="I12" s="33">
        <v>11509</v>
      </c>
      <c r="J12" s="33">
        <v>14409</v>
      </c>
      <c r="K12" s="33">
        <v>12493</v>
      </c>
      <c r="L12" s="33">
        <v>15388</v>
      </c>
      <c r="M12" s="33">
        <v>15199</v>
      </c>
      <c r="N12" s="33">
        <v>7638</v>
      </c>
      <c r="O12" s="33">
        <v>11772</v>
      </c>
      <c r="P12" s="33">
        <v>12243</v>
      </c>
      <c r="Q12" s="33">
        <v>14526</v>
      </c>
      <c r="R12" s="26">
        <f>SUM($F$12:$Q$12)</f>
        <v>0</v>
      </c>
    </row>
    <row r="13" spans="1:19" ht="20" customHeight="1">
      <c r="B13" s="19" t="s">
        <v>115</v>
      </c>
      <c r="C13" s="19" t="s">
        <v>116</v>
      </c>
      <c r="D13" s="19" t="s">
        <v>117</v>
      </c>
      <c r="E13" s="32" t="s">
        <v>51</v>
      </c>
      <c r="F13" s="33">
        <v>110437</v>
      </c>
      <c r="G13" s="33">
        <v>92101</v>
      </c>
      <c r="H13" s="33">
        <v>90962</v>
      </c>
      <c r="I13" s="33">
        <v>115083</v>
      </c>
      <c r="J13" s="33">
        <v>102426</v>
      </c>
      <c r="K13" s="33">
        <v>104137</v>
      </c>
      <c r="L13" s="33">
        <v>116740</v>
      </c>
      <c r="M13" s="33">
        <v>108146</v>
      </c>
      <c r="N13" s="33">
        <v>95385</v>
      </c>
      <c r="O13" s="33">
        <v>118080</v>
      </c>
      <c r="P13" s="33">
        <v>110324</v>
      </c>
      <c r="Q13" s="33">
        <v>106350</v>
      </c>
      <c r="R13" s="26">
        <f>SUM($F$13:$Q$13)</f>
        <v>0</v>
      </c>
    </row>
    <row r="14" spans="1:19" ht="20" customHeight="1">
      <c r="B14" s="22" t="s">
        <v>118</v>
      </c>
      <c r="C14" s="22" t="s">
        <v>119</v>
      </c>
      <c r="D14" s="22" t="s">
        <v>117</v>
      </c>
      <c r="E14" s="32" t="s">
        <v>51</v>
      </c>
      <c r="F14" s="33">
        <v>89515</v>
      </c>
      <c r="G14" s="33">
        <v>75479</v>
      </c>
      <c r="H14" s="33">
        <v>73987</v>
      </c>
      <c r="I14" s="33">
        <v>96049</v>
      </c>
      <c r="J14" s="33">
        <v>80761</v>
      </c>
      <c r="K14" s="33">
        <v>89911</v>
      </c>
      <c r="L14" s="33">
        <v>95205</v>
      </c>
      <c r="M14" s="33">
        <v>87319</v>
      </c>
      <c r="N14" s="33">
        <v>77867</v>
      </c>
      <c r="O14" s="33">
        <v>98028</v>
      </c>
      <c r="P14" s="33">
        <v>93241</v>
      </c>
      <c r="Q14" s="33">
        <v>89324</v>
      </c>
      <c r="R14" s="26">
        <f>SUM($F$14:$Q$14)</f>
        <v>0</v>
      </c>
    </row>
    <row r="15" spans="1:19" ht="20" customHeight="1">
      <c r="B15" s="19" t="s">
        <v>120</v>
      </c>
      <c r="C15" s="19" t="s">
        <v>121</v>
      </c>
      <c r="D15" s="19" t="s">
        <v>122</v>
      </c>
      <c r="E15" s="32" t="s">
        <v>53</v>
      </c>
      <c r="F15" s="33">
        <v>55890</v>
      </c>
      <c r="G15" s="33">
        <v>45196</v>
      </c>
      <c r="H15" s="33">
        <v>46265</v>
      </c>
      <c r="I15" s="33">
        <v>58350</v>
      </c>
      <c r="J15" s="33">
        <v>55114</v>
      </c>
      <c r="K15" s="33">
        <v>52104</v>
      </c>
      <c r="L15" s="33">
        <v>60142</v>
      </c>
      <c r="M15" s="33">
        <v>50342</v>
      </c>
      <c r="N15" s="33">
        <v>48768</v>
      </c>
      <c r="O15" s="33">
        <v>63306</v>
      </c>
      <c r="P15" s="33">
        <v>53054</v>
      </c>
      <c r="Q15" s="33">
        <v>59079</v>
      </c>
      <c r="R15" s="26">
        <f>SUM($F$15:$Q$15)</f>
        <v>0</v>
      </c>
    </row>
    <row r="16" spans="1:19" ht="20" customHeight="1">
      <c r="B16" s="22" t="s">
        <v>123</v>
      </c>
      <c r="C16" s="22" t="s">
        <v>124</v>
      </c>
      <c r="D16" s="22" t="s">
        <v>122</v>
      </c>
      <c r="E16" s="32" t="s">
        <v>53</v>
      </c>
      <c r="F16" s="33">
        <v>7748</v>
      </c>
      <c r="G16" s="33">
        <v>6460</v>
      </c>
      <c r="H16" s="33">
        <v>5944</v>
      </c>
      <c r="I16" s="33">
        <v>7673</v>
      </c>
      <c r="J16" s="33">
        <v>8249</v>
      </c>
      <c r="K16" s="33">
        <v>7177</v>
      </c>
      <c r="L16" s="33">
        <v>8511</v>
      </c>
      <c r="M16" s="33">
        <v>7191</v>
      </c>
      <c r="N16" s="33">
        <v>6549</v>
      </c>
      <c r="O16" s="33">
        <v>9551</v>
      </c>
      <c r="P16" s="33">
        <v>8111</v>
      </c>
      <c r="Q16" s="33">
        <v>8460</v>
      </c>
      <c r="R16" s="26">
        <f>SUM($F$16:$Q$16)</f>
        <v>0</v>
      </c>
    </row>
    <row r="17" spans="2:18" ht="20" customHeight="1">
      <c r="B17" s="19" t="s">
        <v>125</v>
      </c>
      <c r="C17" s="19" t="s">
        <v>126</v>
      </c>
      <c r="D17" s="19" t="s">
        <v>122</v>
      </c>
      <c r="E17" s="32" t="s">
        <v>53</v>
      </c>
      <c r="F17" s="33">
        <v>3943</v>
      </c>
      <c r="G17" s="33">
        <v>3209</v>
      </c>
      <c r="H17" s="33">
        <v>3002</v>
      </c>
      <c r="I17" s="33">
        <v>3861</v>
      </c>
      <c r="J17" s="33">
        <v>2507</v>
      </c>
      <c r="K17" s="33">
        <v>3364</v>
      </c>
      <c r="L17" s="33">
        <v>4180</v>
      </c>
      <c r="M17" s="33">
        <v>2126</v>
      </c>
      <c r="N17" s="33">
        <v>3023</v>
      </c>
      <c r="O17" s="33">
        <v>3704</v>
      </c>
      <c r="P17" s="33">
        <v>2023</v>
      </c>
      <c r="Q17" s="33">
        <v>2204</v>
      </c>
      <c r="R17" s="26">
        <f>SUM($F$17:$Q$17)</f>
        <v>0</v>
      </c>
    </row>
    <row r="18" spans="2:18" ht="20" customHeight="1">
      <c r="B18" s="22" t="s">
        <v>127</v>
      </c>
      <c r="C18" s="22" t="s">
        <v>128</v>
      </c>
      <c r="D18" s="22" t="s">
        <v>122</v>
      </c>
      <c r="E18" s="32" t="s">
        <v>53</v>
      </c>
      <c r="F18" s="33">
        <v>9807</v>
      </c>
      <c r="G18" s="33">
        <v>6971</v>
      </c>
      <c r="H18" s="33">
        <v>7737</v>
      </c>
      <c r="I18" s="33">
        <v>10256</v>
      </c>
      <c r="J18" s="33">
        <v>8534</v>
      </c>
      <c r="K18" s="33">
        <v>8007</v>
      </c>
      <c r="L18" s="33">
        <v>9239</v>
      </c>
      <c r="M18" s="33">
        <v>8741</v>
      </c>
      <c r="N18" s="33">
        <v>7816</v>
      </c>
      <c r="O18" s="33">
        <v>10415</v>
      </c>
      <c r="P18" s="33">
        <v>9905</v>
      </c>
      <c r="Q18" s="33">
        <v>10774</v>
      </c>
      <c r="R18" s="26">
        <f>SUM($F$18:$Q$18)</f>
        <v>0</v>
      </c>
    </row>
    <row r="19" spans="2:18" ht="20" customHeight="1">
      <c r="B19" s="19" t="s">
        <v>129</v>
      </c>
      <c r="C19" s="19" t="s">
        <v>130</v>
      </c>
      <c r="D19" s="19" t="s">
        <v>131</v>
      </c>
      <c r="E19" s="32" t="s">
        <v>54</v>
      </c>
      <c r="F19" s="33">
        <v>26039</v>
      </c>
      <c r="G19" s="33">
        <v>24762</v>
      </c>
      <c r="H19" s="33">
        <v>24630</v>
      </c>
      <c r="I19" s="33">
        <v>25847</v>
      </c>
      <c r="J19" s="33">
        <v>26332</v>
      </c>
      <c r="K19" s="33">
        <v>24064</v>
      </c>
      <c r="L19" s="33">
        <v>25939</v>
      </c>
      <c r="M19" s="33">
        <v>26916</v>
      </c>
      <c r="N19" s="33">
        <v>25010</v>
      </c>
      <c r="O19" s="33">
        <v>26738</v>
      </c>
      <c r="P19" s="33">
        <v>26487</v>
      </c>
      <c r="Q19" s="33">
        <v>25561</v>
      </c>
      <c r="R19" s="26">
        <f>SUM($F$19:$Q$19)</f>
        <v>0</v>
      </c>
    </row>
    <row r="20" spans="2:18" ht="20" customHeight="1">
      <c r="B20" s="22" t="s">
        <v>132</v>
      </c>
      <c r="C20" s="22" t="s">
        <v>133</v>
      </c>
      <c r="D20" s="22" t="s">
        <v>131</v>
      </c>
      <c r="E20" s="32" t="s">
        <v>54</v>
      </c>
      <c r="F20" s="33">
        <v>5883</v>
      </c>
      <c r="G20" s="33">
        <v>5842</v>
      </c>
      <c r="H20" s="33">
        <v>6077</v>
      </c>
      <c r="I20" s="33">
        <v>5709</v>
      </c>
      <c r="J20" s="33">
        <v>7331</v>
      </c>
      <c r="K20" s="33">
        <v>6350</v>
      </c>
      <c r="L20" s="33">
        <v>5619</v>
      </c>
      <c r="M20" s="33">
        <v>8361</v>
      </c>
      <c r="N20" s="33">
        <v>6840</v>
      </c>
      <c r="O20" s="33">
        <v>7457</v>
      </c>
      <c r="P20" s="33">
        <v>7517</v>
      </c>
      <c r="Q20" s="33">
        <v>6530</v>
      </c>
      <c r="R20" s="26">
        <f>SUM($F$20:$Q$20)</f>
        <v>0</v>
      </c>
    </row>
    <row r="21" spans="2:18" ht="20" customHeight="1">
      <c r="B21" s="19" t="s">
        <v>134</v>
      </c>
      <c r="C21" s="19" t="s">
        <v>135</v>
      </c>
      <c r="D21" s="19" t="s">
        <v>131</v>
      </c>
      <c r="E21" s="32" t="s">
        <v>54</v>
      </c>
      <c r="F21" s="33">
        <v>9088</v>
      </c>
      <c r="G21" s="33">
        <v>9820</v>
      </c>
      <c r="H21" s="33">
        <v>9468</v>
      </c>
      <c r="I21" s="33">
        <v>9441</v>
      </c>
      <c r="J21" s="33">
        <v>9840</v>
      </c>
      <c r="K21" s="33">
        <v>9491</v>
      </c>
      <c r="L21" s="33">
        <v>11403</v>
      </c>
      <c r="M21" s="33">
        <v>11283</v>
      </c>
      <c r="N21" s="33">
        <v>11216</v>
      </c>
      <c r="O21" s="33">
        <v>9640</v>
      </c>
      <c r="P21" s="33">
        <v>9063</v>
      </c>
      <c r="Q21" s="33">
        <v>9785</v>
      </c>
      <c r="R21" s="26">
        <f>SUM($F$21:$Q$21)</f>
        <v>0</v>
      </c>
    </row>
    <row r="22" spans="2:18" ht="20" customHeight="1">
      <c r="B22" s="22" t="s">
        <v>136</v>
      </c>
      <c r="C22" s="22" t="s">
        <v>137</v>
      </c>
      <c r="D22" s="22" t="s">
        <v>131</v>
      </c>
      <c r="E22" s="32" t="s">
        <v>54</v>
      </c>
      <c r="F22" s="33">
        <v>15805</v>
      </c>
      <c r="G22" s="33">
        <v>16168</v>
      </c>
      <c r="H22" s="33">
        <v>14894</v>
      </c>
      <c r="I22" s="33">
        <v>17007</v>
      </c>
      <c r="J22" s="33">
        <v>17365</v>
      </c>
      <c r="K22" s="33">
        <v>15550</v>
      </c>
      <c r="L22" s="33">
        <v>18547</v>
      </c>
      <c r="M22" s="33">
        <v>16537</v>
      </c>
      <c r="N22" s="33">
        <v>15891</v>
      </c>
      <c r="O22" s="33">
        <v>16144</v>
      </c>
      <c r="P22" s="33">
        <v>17315</v>
      </c>
      <c r="Q22" s="33">
        <v>17623</v>
      </c>
      <c r="R22" s="26">
        <f>SUM($F$22:$Q$22)</f>
        <v>0</v>
      </c>
    </row>
    <row r="23" spans="2:18" ht="20" customHeight="1">
      <c r="B23" s="19" t="s">
        <v>138</v>
      </c>
      <c r="C23" s="19" t="s">
        <v>139</v>
      </c>
      <c r="D23" s="19" t="s">
        <v>131</v>
      </c>
      <c r="E23" s="32" t="s">
        <v>54</v>
      </c>
      <c r="F23" s="33">
        <v>6157</v>
      </c>
      <c r="G23" s="33">
        <v>5625</v>
      </c>
      <c r="H23" s="33">
        <v>6622</v>
      </c>
      <c r="I23" s="33">
        <v>7950</v>
      </c>
      <c r="J23" s="33">
        <v>7926</v>
      </c>
      <c r="K23" s="33">
        <v>5992</v>
      </c>
      <c r="L23" s="33">
        <v>6289</v>
      </c>
      <c r="M23" s="33">
        <v>7136</v>
      </c>
      <c r="N23" s="33">
        <v>6487</v>
      </c>
      <c r="O23" s="33">
        <v>5724</v>
      </c>
      <c r="P23" s="33">
        <v>6923</v>
      </c>
      <c r="Q23" s="33">
        <v>5916</v>
      </c>
      <c r="R23" s="26">
        <f>SUM($F$23:$Q$23)</f>
        <v>0</v>
      </c>
    </row>
    <row r="24" spans="2:18" ht="20" customHeight="1">
      <c r="B24" s="22" t="s">
        <v>140</v>
      </c>
      <c r="C24" s="22" t="s">
        <v>141</v>
      </c>
      <c r="D24" s="22" t="s">
        <v>131</v>
      </c>
      <c r="E24" s="32" t="s">
        <v>54</v>
      </c>
      <c r="F24" s="33">
        <v>19553</v>
      </c>
      <c r="G24" s="33">
        <v>19447</v>
      </c>
      <c r="H24" s="33">
        <v>16706</v>
      </c>
      <c r="I24" s="33">
        <v>19717</v>
      </c>
      <c r="J24" s="33">
        <v>18732</v>
      </c>
      <c r="K24" s="33">
        <v>19282</v>
      </c>
      <c r="L24" s="33">
        <v>20192</v>
      </c>
      <c r="M24" s="33">
        <v>20744</v>
      </c>
      <c r="N24" s="33">
        <v>19363</v>
      </c>
      <c r="O24" s="33">
        <v>18180</v>
      </c>
      <c r="P24" s="33">
        <v>19063</v>
      </c>
      <c r="Q24" s="33">
        <v>20129</v>
      </c>
      <c r="R24" s="26">
        <f>SUM($F$24:$Q$24)</f>
        <v>0</v>
      </c>
    </row>
    <row r="25" spans="2:18" ht="20" customHeight="1">
      <c r="B25" s="19" t="s">
        <v>142</v>
      </c>
      <c r="C25" s="19" t="s">
        <v>143</v>
      </c>
      <c r="D25" s="19" t="s">
        <v>143</v>
      </c>
      <c r="E25" s="32" t="s">
        <v>55</v>
      </c>
      <c r="F25" s="33">
        <v>14514</v>
      </c>
      <c r="G25" s="33">
        <v>12540</v>
      </c>
      <c r="H25" s="33">
        <v>11867</v>
      </c>
      <c r="I25" s="33">
        <v>14547</v>
      </c>
      <c r="J25" s="33">
        <v>13095</v>
      </c>
      <c r="K25" s="33">
        <v>13461</v>
      </c>
      <c r="L25" s="33">
        <v>15641</v>
      </c>
      <c r="M25" s="33">
        <v>13627</v>
      </c>
      <c r="N25" s="33">
        <v>13042</v>
      </c>
      <c r="O25" s="33">
        <v>15889</v>
      </c>
      <c r="P25" s="33">
        <v>14528</v>
      </c>
      <c r="Q25" s="33">
        <v>14477</v>
      </c>
      <c r="R25" s="26">
        <f>SUM($F$25:$Q$25)</f>
        <v>0</v>
      </c>
    </row>
    <row r="30" spans="2:18" ht="14" customHeight="1">
      <c r="B30" s="3" t="s">
        <v>144</v>
      </c>
    </row>
    <row r="31" spans="2:18" ht="26" customHeight="1">
      <c r="B31" s="17" t="s">
        <v>102</v>
      </c>
      <c r="C31" s="17" t="s">
        <v>103</v>
      </c>
      <c r="D31" s="17" t="s">
        <v>104</v>
      </c>
      <c r="E31" s="17" t="s">
        <v>105</v>
      </c>
      <c r="F31" s="18" t="s">
        <v>78</v>
      </c>
      <c r="G31" s="18" t="s">
        <v>79</v>
      </c>
      <c r="H31" s="18" t="s">
        <v>80</v>
      </c>
      <c r="I31" s="18" t="s">
        <v>81</v>
      </c>
      <c r="J31" s="18" t="s">
        <v>82</v>
      </c>
      <c r="K31" s="18" t="s">
        <v>83</v>
      </c>
      <c r="L31" s="18" t="s">
        <v>84</v>
      </c>
      <c r="M31" s="18" t="s">
        <v>85</v>
      </c>
      <c r="N31" s="18" t="s">
        <v>86</v>
      </c>
      <c r="O31" s="18" t="s">
        <v>87</v>
      </c>
      <c r="P31" s="18" t="s">
        <v>88</v>
      </c>
      <c r="Q31" s="18" t="s">
        <v>89</v>
      </c>
      <c r="R31" s="18" t="s">
        <v>106</v>
      </c>
    </row>
    <row r="32" spans="2:18" ht="20" customHeight="1">
      <c r="B32" s="19" t="s">
        <v>107</v>
      </c>
      <c r="C32" s="19" t="s">
        <v>108</v>
      </c>
      <c r="D32" s="19" t="s">
        <v>50</v>
      </c>
      <c r="E32" s="32" t="s">
        <v>50</v>
      </c>
      <c r="F32" s="33">
        <v>162563</v>
      </c>
      <c r="G32" s="33">
        <v>164564</v>
      </c>
      <c r="H32" s="33">
        <v>165830</v>
      </c>
      <c r="I32" s="33">
        <v>175172</v>
      </c>
      <c r="J32" s="33">
        <v>176653</v>
      </c>
      <c r="K32" s="33">
        <v>174819</v>
      </c>
      <c r="L32" s="33">
        <v>179277</v>
      </c>
      <c r="M32" s="33">
        <v>172154</v>
      </c>
      <c r="N32" s="33">
        <v>176337</v>
      </c>
      <c r="O32" s="33">
        <v>186088</v>
      </c>
      <c r="P32" s="33">
        <v>185003</v>
      </c>
      <c r="Q32" s="33">
        <v>184787</v>
      </c>
      <c r="R32" s="26">
        <f>SUM($F$32:$Q$32)</f>
        <v>0</v>
      </c>
    </row>
    <row r="33" spans="2:18" ht="20" customHeight="1">
      <c r="B33" s="22" t="s">
        <v>109</v>
      </c>
      <c r="C33" s="22" t="s">
        <v>110</v>
      </c>
      <c r="D33" s="22" t="s">
        <v>50</v>
      </c>
      <c r="E33" s="32" t="s">
        <v>50</v>
      </c>
      <c r="F33" s="33">
        <v>117854</v>
      </c>
      <c r="G33" s="33">
        <v>121296</v>
      </c>
      <c r="H33" s="33">
        <v>120879</v>
      </c>
      <c r="I33" s="33">
        <v>117603</v>
      </c>
      <c r="J33" s="33">
        <v>125548</v>
      </c>
      <c r="K33" s="33">
        <v>118977</v>
      </c>
      <c r="L33" s="33">
        <v>118251</v>
      </c>
      <c r="M33" s="33">
        <v>128396</v>
      </c>
      <c r="N33" s="33">
        <v>126786</v>
      </c>
      <c r="O33" s="33">
        <v>125366</v>
      </c>
      <c r="P33" s="33">
        <v>130997</v>
      </c>
      <c r="Q33" s="33">
        <v>129793</v>
      </c>
      <c r="R33" s="26">
        <f>SUM($F$33:$Q$33)</f>
        <v>0</v>
      </c>
    </row>
    <row r="34" spans="2:18" ht="20" customHeight="1">
      <c r="B34" s="19" t="s">
        <v>111</v>
      </c>
      <c r="C34" s="19" t="s">
        <v>112</v>
      </c>
      <c r="D34" s="19" t="s">
        <v>50</v>
      </c>
      <c r="E34" s="32" t="s">
        <v>50</v>
      </c>
      <c r="F34" s="33">
        <v>35132</v>
      </c>
      <c r="G34" s="33">
        <v>36699</v>
      </c>
      <c r="H34" s="33">
        <v>40258</v>
      </c>
      <c r="I34" s="33">
        <v>41086</v>
      </c>
      <c r="J34" s="33">
        <v>38986</v>
      </c>
      <c r="K34" s="33">
        <v>41811</v>
      </c>
      <c r="L34" s="33">
        <v>45786</v>
      </c>
      <c r="M34" s="33">
        <v>45900</v>
      </c>
      <c r="N34" s="33">
        <v>38294</v>
      </c>
      <c r="O34" s="33">
        <v>46701</v>
      </c>
      <c r="P34" s="33">
        <v>46732</v>
      </c>
      <c r="Q34" s="33">
        <v>48103</v>
      </c>
      <c r="R34" s="26">
        <f>SUM($F$34:$Q$34)</f>
        <v>0</v>
      </c>
    </row>
    <row r="35" spans="2:18" ht="20" customHeight="1">
      <c r="B35" s="22" t="s">
        <v>113</v>
      </c>
      <c r="C35" s="22" t="s">
        <v>114</v>
      </c>
      <c r="D35" s="22" t="s">
        <v>114</v>
      </c>
      <c r="E35" s="32" t="s">
        <v>50</v>
      </c>
      <c r="F35" s="33">
        <v>7657</v>
      </c>
      <c r="G35" s="33">
        <v>5538</v>
      </c>
      <c r="H35" s="33">
        <v>14231</v>
      </c>
      <c r="I35" s="33">
        <v>13846</v>
      </c>
      <c r="J35" s="33">
        <v>13819</v>
      </c>
      <c r="K35" s="33">
        <v>11382</v>
      </c>
      <c r="L35" s="33">
        <v>13179</v>
      </c>
      <c r="M35" s="33">
        <v>9990</v>
      </c>
      <c r="N35" s="33">
        <v>14345</v>
      </c>
      <c r="O35" s="33">
        <v>5940</v>
      </c>
      <c r="P35" s="33">
        <v>9129</v>
      </c>
      <c r="Q35" s="33">
        <v>11167</v>
      </c>
      <c r="R35" s="26">
        <f>SUM($F$35:$Q$35)</f>
        <v>0</v>
      </c>
    </row>
    <row r="36" spans="2:18" ht="20" customHeight="1">
      <c r="B36" s="19" t="s">
        <v>115</v>
      </c>
      <c r="C36" s="19" t="s">
        <v>116</v>
      </c>
      <c r="D36" s="19" t="s">
        <v>117</v>
      </c>
      <c r="E36" s="32" t="s">
        <v>51</v>
      </c>
      <c r="F36" s="33">
        <v>100842</v>
      </c>
      <c r="G36" s="33">
        <v>101000</v>
      </c>
      <c r="H36" s="33">
        <v>105101</v>
      </c>
      <c r="I36" s="33">
        <v>103170</v>
      </c>
      <c r="J36" s="33">
        <v>108425</v>
      </c>
      <c r="K36" s="33">
        <v>107872</v>
      </c>
      <c r="L36" s="33">
        <v>107273</v>
      </c>
      <c r="M36" s="33">
        <v>109171</v>
      </c>
      <c r="N36" s="33">
        <v>109802</v>
      </c>
      <c r="O36" s="33">
        <v>110746</v>
      </c>
      <c r="P36" s="33">
        <v>109830</v>
      </c>
      <c r="Q36" s="33">
        <v>113855</v>
      </c>
      <c r="R36" s="26">
        <f>SUM($F$36:$Q$36)</f>
        <v>0</v>
      </c>
    </row>
    <row r="37" spans="2:18" ht="20" customHeight="1">
      <c r="B37" s="22" t="s">
        <v>118</v>
      </c>
      <c r="C37" s="22" t="s">
        <v>119</v>
      </c>
      <c r="D37" s="22" t="s">
        <v>117</v>
      </c>
      <c r="E37" s="32" t="s">
        <v>51</v>
      </c>
      <c r="F37" s="33">
        <v>83021</v>
      </c>
      <c r="G37" s="33">
        <v>83814</v>
      </c>
      <c r="H37" s="33">
        <v>85775</v>
      </c>
      <c r="I37" s="33">
        <v>83400</v>
      </c>
      <c r="J37" s="33">
        <v>86884</v>
      </c>
      <c r="K37" s="33">
        <v>88857</v>
      </c>
      <c r="L37" s="33">
        <v>87312</v>
      </c>
      <c r="M37" s="33">
        <v>90376</v>
      </c>
      <c r="N37" s="33">
        <v>89475</v>
      </c>
      <c r="O37" s="33">
        <v>92542</v>
      </c>
      <c r="P37" s="33">
        <v>94928</v>
      </c>
      <c r="Q37" s="33">
        <v>91439</v>
      </c>
      <c r="R37" s="26">
        <f>SUM($F$37:$Q$37)</f>
        <v>0</v>
      </c>
    </row>
    <row r="38" spans="2:18" ht="20" customHeight="1">
      <c r="B38" s="19" t="s">
        <v>120</v>
      </c>
      <c r="C38" s="19" t="s">
        <v>121</v>
      </c>
      <c r="D38" s="19" t="s">
        <v>122</v>
      </c>
      <c r="E38" s="32" t="s">
        <v>53</v>
      </c>
      <c r="F38" s="33">
        <v>48232</v>
      </c>
      <c r="G38" s="33">
        <v>47945</v>
      </c>
      <c r="H38" s="33">
        <v>48809</v>
      </c>
      <c r="I38" s="33">
        <v>48901</v>
      </c>
      <c r="J38" s="33">
        <v>49998</v>
      </c>
      <c r="K38" s="33">
        <v>50626</v>
      </c>
      <c r="L38" s="33">
        <v>52032</v>
      </c>
      <c r="M38" s="33">
        <v>52826</v>
      </c>
      <c r="N38" s="33">
        <v>52439</v>
      </c>
      <c r="O38" s="33">
        <v>53505</v>
      </c>
      <c r="P38" s="33">
        <v>52964</v>
      </c>
      <c r="Q38" s="33">
        <v>53023</v>
      </c>
      <c r="R38" s="26">
        <f>SUM($F$38:$Q$38)</f>
        <v>0</v>
      </c>
    </row>
    <row r="39" spans="2:18" ht="20" customHeight="1">
      <c r="B39" s="22" t="s">
        <v>123</v>
      </c>
      <c r="C39" s="22" t="s">
        <v>124</v>
      </c>
      <c r="D39" s="22" t="s">
        <v>122</v>
      </c>
      <c r="E39" s="32" t="s">
        <v>53</v>
      </c>
      <c r="F39" s="33">
        <v>7405</v>
      </c>
      <c r="G39" s="33">
        <v>6645</v>
      </c>
      <c r="H39" s="33">
        <v>7992</v>
      </c>
      <c r="I39" s="33">
        <v>7739</v>
      </c>
      <c r="J39" s="33">
        <v>7226</v>
      </c>
      <c r="K39" s="33">
        <v>8210</v>
      </c>
      <c r="L39" s="33">
        <v>8592</v>
      </c>
      <c r="M39" s="33">
        <v>7230</v>
      </c>
      <c r="N39" s="33">
        <v>8339</v>
      </c>
      <c r="O39" s="33">
        <v>8094</v>
      </c>
      <c r="P39" s="33">
        <v>8908</v>
      </c>
      <c r="Q39" s="33">
        <v>8767</v>
      </c>
      <c r="R39" s="26">
        <f>SUM($F$39:$Q$39)</f>
        <v>0</v>
      </c>
    </row>
    <row r="40" spans="2:18" ht="20" customHeight="1">
      <c r="B40" s="19" t="s">
        <v>125</v>
      </c>
      <c r="C40" s="19" t="s">
        <v>126</v>
      </c>
      <c r="D40" s="19" t="s">
        <v>122</v>
      </c>
      <c r="E40" s="32" t="s">
        <v>53</v>
      </c>
      <c r="F40" s="33">
        <v>2876</v>
      </c>
      <c r="G40" s="33">
        <v>3234</v>
      </c>
      <c r="H40" s="33">
        <v>3458</v>
      </c>
      <c r="I40" s="33">
        <v>2557</v>
      </c>
      <c r="J40" s="33">
        <v>1909</v>
      </c>
      <c r="K40" s="33">
        <v>3141</v>
      </c>
      <c r="L40" s="33">
        <v>2969</v>
      </c>
      <c r="M40" s="33">
        <v>2974</v>
      </c>
      <c r="N40" s="33">
        <v>3900</v>
      </c>
      <c r="O40" s="33">
        <v>3484</v>
      </c>
      <c r="P40" s="33">
        <v>3828</v>
      </c>
      <c r="Q40" s="33">
        <v>2888</v>
      </c>
      <c r="R40" s="26">
        <f>SUM($F$40:$Q$40)</f>
        <v>0</v>
      </c>
    </row>
    <row r="41" spans="2:18" ht="20" customHeight="1">
      <c r="B41" s="22" t="s">
        <v>127</v>
      </c>
      <c r="C41" s="22" t="s">
        <v>128</v>
      </c>
      <c r="D41" s="22" t="s">
        <v>122</v>
      </c>
      <c r="E41" s="32" t="s">
        <v>53</v>
      </c>
      <c r="F41" s="33">
        <v>7862</v>
      </c>
      <c r="G41" s="33">
        <v>7685</v>
      </c>
      <c r="H41" s="33">
        <v>7736</v>
      </c>
      <c r="I41" s="33">
        <v>8536</v>
      </c>
      <c r="J41" s="33">
        <v>8822</v>
      </c>
      <c r="K41" s="33">
        <v>8551</v>
      </c>
      <c r="L41" s="33">
        <v>8851</v>
      </c>
      <c r="M41" s="33">
        <v>8914</v>
      </c>
      <c r="N41" s="33">
        <v>9036</v>
      </c>
      <c r="O41" s="33">
        <v>7710</v>
      </c>
      <c r="P41" s="33">
        <v>7754</v>
      </c>
      <c r="Q41" s="33">
        <v>9785</v>
      </c>
      <c r="R41" s="26">
        <f>SUM($F$41:$Q$41)</f>
        <v>0</v>
      </c>
    </row>
    <row r="42" spans="2:18" ht="20" customHeight="1">
      <c r="B42" s="19" t="s">
        <v>129</v>
      </c>
      <c r="C42" s="19" t="s">
        <v>130</v>
      </c>
      <c r="D42" s="19" t="s">
        <v>131</v>
      </c>
      <c r="E42" s="32" t="s">
        <v>54</v>
      </c>
      <c r="F42" s="33">
        <v>23606</v>
      </c>
      <c r="G42" s="33">
        <v>23696</v>
      </c>
      <c r="H42" s="33">
        <v>26068</v>
      </c>
      <c r="I42" s="33">
        <v>24131</v>
      </c>
      <c r="J42" s="33">
        <v>25352</v>
      </c>
      <c r="K42" s="33">
        <v>26266</v>
      </c>
      <c r="L42" s="33">
        <v>25048</v>
      </c>
      <c r="M42" s="33">
        <v>25236</v>
      </c>
      <c r="N42" s="33">
        <v>26502</v>
      </c>
      <c r="O42" s="33">
        <v>25063</v>
      </c>
      <c r="P42" s="33">
        <v>25530</v>
      </c>
      <c r="Q42" s="33">
        <v>24759</v>
      </c>
      <c r="R42" s="26">
        <f>SUM($F$42:$Q$42)</f>
        <v>0</v>
      </c>
    </row>
    <row r="43" spans="2:18" ht="20" customHeight="1">
      <c r="B43" s="22" t="s">
        <v>132</v>
      </c>
      <c r="C43" s="22" t="s">
        <v>133</v>
      </c>
      <c r="D43" s="22" t="s">
        <v>131</v>
      </c>
      <c r="E43" s="32" t="s">
        <v>54</v>
      </c>
      <c r="F43" s="33">
        <v>7050</v>
      </c>
      <c r="G43" s="33">
        <v>5447</v>
      </c>
      <c r="H43" s="33">
        <v>6171</v>
      </c>
      <c r="I43" s="33">
        <v>6065</v>
      </c>
      <c r="J43" s="33">
        <v>6187</v>
      </c>
      <c r="K43" s="33">
        <v>6556</v>
      </c>
      <c r="L43" s="33">
        <v>6053</v>
      </c>
      <c r="M43" s="33">
        <v>6969</v>
      </c>
      <c r="N43" s="33">
        <v>7205</v>
      </c>
      <c r="O43" s="33">
        <v>5938</v>
      </c>
      <c r="P43" s="33">
        <v>5756</v>
      </c>
      <c r="Q43" s="33">
        <v>5650</v>
      </c>
      <c r="R43" s="26">
        <f>SUM($F$43:$Q$43)</f>
        <v>0</v>
      </c>
    </row>
    <row r="44" spans="2:18" ht="20" customHeight="1">
      <c r="B44" s="19" t="s">
        <v>134</v>
      </c>
      <c r="C44" s="19" t="s">
        <v>135</v>
      </c>
      <c r="D44" s="19" t="s">
        <v>131</v>
      </c>
      <c r="E44" s="32" t="s">
        <v>54</v>
      </c>
      <c r="F44" s="33">
        <v>8985</v>
      </c>
      <c r="G44" s="33">
        <v>8837</v>
      </c>
      <c r="H44" s="33">
        <v>10581</v>
      </c>
      <c r="I44" s="33">
        <v>9142</v>
      </c>
      <c r="J44" s="33">
        <v>10843</v>
      </c>
      <c r="K44" s="33">
        <v>9029</v>
      </c>
      <c r="L44" s="33">
        <v>9756</v>
      </c>
      <c r="M44" s="33">
        <v>11428</v>
      </c>
      <c r="N44" s="33">
        <v>11303</v>
      </c>
      <c r="O44" s="33">
        <v>10830</v>
      </c>
      <c r="P44" s="33">
        <v>10440</v>
      </c>
      <c r="Q44" s="33">
        <v>11426</v>
      </c>
      <c r="R44" s="26">
        <f>SUM($F$44:$Q$44)</f>
        <v>0</v>
      </c>
    </row>
    <row r="45" spans="2:18" ht="20" customHeight="1">
      <c r="B45" s="22" t="s">
        <v>136</v>
      </c>
      <c r="C45" s="22" t="s">
        <v>137</v>
      </c>
      <c r="D45" s="22" t="s">
        <v>131</v>
      </c>
      <c r="E45" s="32" t="s">
        <v>54</v>
      </c>
      <c r="F45" s="33">
        <v>16634</v>
      </c>
      <c r="G45" s="33">
        <v>16553</v>
      </c>
      <c r="H45" s="33">
        <v>17256</v>
      </c>
      <c r="I45" s="33">
        <v>17133</v>
      </c>
      <c r="J45" s="33">
        <v>16158</v>
      </c>
      <c r="K45" s="33">
        <v>17845</v>
      </c>
      <c r="L45" s="33">
        <v>16098</v>
      </c>
      <c r="M45" s="33">
        <v>17306</v>
      </c>
      <c r="N45" s="33">
        <v>16109</v>
      </c>
      <c r="O45" s="33">
        <v>17832</v>
      </c>
      <c r="P45" s="33">
        <v>16171</v>
      </c>
      <c r="Q45" s="33">
        <v>16872</v>
      </c>
      <c r="R45" s="26">
        <f>SUM($F$45:$Q$45)</f>
        <v>0</v>
      </c>
    </row>
    <row r="46" spans="2:18" ht="20" customHeight="1">
      <c r="B46" s="19" t="s">
        <v>138</v>
      </c>
      <c r="C46" s="19" t="s">
        <v>139</v>
      </c>
      <c r="D46" s="19" t="s">
        <v>131</v>
      </c>
      <c r="E46" s="32" t="s">
        <v>54</v>
      </c>
      <c r="F46" s="33">
        <v>5697</v>
      </c>
      <c r="G46" s="33">
        <v>6494</v>
      </c>
      <c r="H46" s="33">
        <v>5593</v>
      </c>
      <c r="I46" s="33">
        <v>6199</v>
      </c>
      <c r="J46" s="33">
        <v>7074</v>
      </c>
      <c r="K46" s="33">
        <v>5855</v>
      </c>
      <c r="L46" s="33">
        <v>7719</v>
      </c>
      <c r="M46" s="33">
        <v>7464</v>
      </c>
      <c r="N46" s="33">
        <v>7808</v>
      </c>
      <c r="O46" s="33">
        <v>7520</v>
      </c>
      <c r="P46" s="33">
        <v>6923</v>
      </c>
      <c r="Q46" s="33">
        <v>6663</v>
      </c>
      <c r="R46" s="26">
        <f>SUM($F$46:$Q$46)</f>
        <v>0</v>
      </c>
    </row>
    <row r="47" spans="2:18" ht="20" customHeight="1">
      <c r="B47" s="22" t="s">
        <v>140</v>
      </c>
      <c r="C47" s="22" t="s">
        <v>141</v>
      </c>
      <c r="D47" s="22" t="s">
        <v>131</v>
      </c>
      <c r="E47" s="32" t="s">
        <v>54</v>
      </c>
      <c r="F47" s="33">
        <v>16837</v>
      </c>
      <c r="G47" s="33">
        <v>17300</v>
      </c>
      <c r="H47" s="33">
        <v>18524</v>
      </c>
      <c r="I47" s="33">
        <v>17646</v>
      </c>
      <c r="J47" s="33">
        <v>18658</v>
      </c>
      <c r="K47" s="33">
        <v>18885</v>
      </c>
      <c r="L47" s="33">
        <v>17571</v>
      </c>
      <c r="M47" s="33">
        <v>18401</v>
      </c>
      <c r="N47" s="33">
        <v>19694</v>
      </c>
      <c r="O47" s="33">
        <v>19438</v>
      </c>
      <c r="P47" s="33">
        <v>19872</v>
      </c>
      <c r="Q47" s="33">
        <v>18802</v>
      </c>
      <c r="R47" s="26">
        <f>SUM($F$47:$Q$47)</f>
        <v>0</v>
      </c>
    </row>
    <row r="48" spans="2:18" ht="20" customHeight="1">
      <c r="B48" s="19" t="s">
        <v>142</v>
      </c>
      <c r="C48" s="19" t="s">
        <v>143</v>
      </c>
      <c r="D48" s="19" t="s">
        <v>143</v>
      </c>
      <c r="E48" s="32" t="s">
        <v>55</v>
      </c>
      <c r="F48" s="33">
        <v>13174</v>
      </c>
      <c r="G48" s="33">
        <v>13299</v>
      </c>
      <c r="H48" s="33">
        <v>13694</v>
      </c>
      <c r="I48" s="33">
        <v>13464</v>
      </c>
      <c r="J48" s="33">
        <v>13601</v>
      </c>
      <c r="K48" s="33">
        <v>13948</v>
      </c>
      <c r="L48" s="33">
        <v>13866</v>
      </c>
      <c r="M48" s="33">
        <v>14093</v>
      </c>
      <c r="N48" s="33">
        <v>14417</v>
      </c>
      <c r="O48" s="33">
        <v>14632</v>
      </c>
      <c r="P48" s="33">
        <v>14709</v>
      </c>
      <c r="Q48" s="33">
        <v>14674</v>
      </c>
      <c r="R48" s="26">
        <f>SUM($F$48:$Q$48)</f>
        <v>0</v>
      </c>
    </row>
  </sheetData>
  <mergeCells count="3">
    <mergeCell ref="B2:Q2"/>
    <mergeCell ref="B3:Q3"/>
    <mergeCell ref="B5:R5"/>
  </mergeCells>
  <dataValidations count="2">
    <dataValidation type="list" allowBlank="1" showInputMessage="1" showErrorMessage="1" sqref="E9:E25">
      <formula1>"Revenue,Cost of sales,Wages,Other opex,D&amp;A"</formula1>
    </dataValidation>
    <dataValidation type="list" allowBlank="1" showInputMessage="1" showErrorMessage="1" sqref="E32:E48">
      <formula1>"Revenue,Cost of sales,Wages,Other opex,D&amp;A"</formula1>
    </dataValidation>
  </dataValidations>
  <printOptions horizontalCentered="1"/>
  <pageMargins left="0.4" right="0.4" top="0.5" bottom="0.6" header="0.2" footer="0.3"/>
  <pageSetup paperSize="9" fitToHeight="0" orientation="landscape"/>
  <headerFooter>
    <oddHeader>&amp;L&amp;"Arial"&amp;8&amp;K707070Lyros Accounting&amp;C&amp;"Arial"&amp;8&amp;K707070Data&amp;R&amp;"Arial"&amp;8&amp;K707070Page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5.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145</v>
      </c>
      <c r="C2" s="11"/>
      <c r="D2" s="11"/>
      <c r="E2" s="11"/>
      <c r="F2" s="11"/>
      <c r="G2" s="11"/>
      <c r="H2" s="11"/>
      <c r="I2" s="11"/>
      <c r="J2" s="11"/>
      <c r="K2" s="11"/>
      <c r="L2" s="1"/>
      <c r="M2" s="1"/>
    </row>
    <row r="3" spans="1:13" ht="26" customHeight="1">
      <c r="A3" s="1"/>
      <c r="B3" s="12" t="s">
        <v>146</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6" t="s">
        <v>147</v>
      </c>
      <c r="C7" s="16"/>
      <c r="D7" s="16"/>
      <c r="E7" s="16"/>
      <c r="F7" s="16"/>
      <c r="G7" s="16"/>
      <c r="H7" s="16"/>
      <c r="I7" s="16"/>
      <c r="J7" s="16"/>
      <c r="K7" s="16"/>
      <c r="L7" s="16"/>
    </row>
    <row r="8" spans="1:13" ht="24" customHeight="1">
      <c r="B8" s="6" t="s">
        <v>3</v>
      </c>
      <c r="C8" s="7" t="s">
        <v>148</v>
      </c>
      <c r="D8" s="7"/>
      <c r="E8" s="7"/>
      <c r="F8" s="7"/>
      <c r="G8" s="7"/>
      <c r="H8" s="7"/>
      <c r="I8" s="7"/>
      <c r="J8" s="7"/>
      <c r="K8" s="7"/>
      <c r="L8" s="7"/>
    </row>
    <row r="9" spans="1:13" ht="24" customHeight="1">
      <c r="B9" s="6" t="s">
        <v>5</v>
      </c>
      <c r="C9" s="7" t="s">
        <v>149</v>
      </c>
      <c r="D9" s="7"/>
      <c r="E9" s="7"/>
      <c r="F9" s="7"/>
      <c r="G9" s="7"/>
      <c r="H9" s="7"/>
      <c r="I9" s="7"/>
      <c r="J9" s="7"/>
      <c r="K9" s="7"/>
      <c r="L9" s="7"/>
    </row>
    <row r="10" spans="1:13" ht="24" customHeight="1">
      <c r="B10" s="6" t="s">
        <v>7</v>
      </c>
      <c r="C10" s="7" t="s">
        <v>150</v>
      </c>
      <c r="D10" s="7"/>
      <c r="E10" s="7"/>
      <c r="F10" s="7"/>
      <c r="G10" s="7"/>
      <c r="H10" s="7"/>
      <c r="I10" s="7"/>
      <c r="J10" s="7"/>
      <c r="K10" s="7"/>
      <c r="L10" s="7"/>
    </row>
    <row r="11" spans="1:13" ht="22" customHeight="1">
      <c r="B11" s="6" t="s">
        <v>151</v>
      </c>
      <c r="C11" s="6"/>
      <c r="D11" s="6"/>
      <c r="E11" s="6"/>
      <c r="F11" s="6"/>
      <c r="G11" s="6"/>
      <c r="H11" s="6"/>
      <c r="I11" s="6"/>
      <c r="J11" s="6"/>
      <c r="K11" s="6"/>
      <c r="L11" s="6"/>
    </row>
    <row r="13" spans="1:13" ht="28" customHeight="1">
      <c r="B13" s="16" t="s">
        <v>152</v>
      </c>
      <c r="C13" s="16"/>
      <c r="D13" s="16"/>
      <c r="E13" s="16"/>
      <c r="F13" s="16"/>
      <c r="G13" s="16"/>
      <c r="H13" s="16"/>
      <c r="I13" s="16"/>
      <c r="J13" s="16"/>
      <c r="K13" s="16"/>
      <c r="L13" s="16"/>
    </row>
    <row r="14" spans="1:13" ht="24" customHeight="1">
      <c r="B14" s="6" t="s">
        <v>3</v>
      </c>
      <c r="C14" s="7" t="s">
        <v>153</v>
      </c>
      <c r="D14" s="7"/>
      <c r="E14" s="7"/>
      <c r="F14" s="7"/>
      <c r="G14" s="7"/>
      <c r="H14" s="7"/>
      <c r="I14" s="7"/>
      <c r="J14" s="7"/>
      <c r="K14" s="7"/>
      <c r="L14" s="7"/>
    </row>
    <row r="15" spans="1:13" ht="24" customHeight="1">
      <c r="B15" s="6" t="s">
        <v>5</v>
      </c>
      <c r="C15" s="7" t="s">
        <v>154</v>
      </c>
      <c r="D15" s="7"/>
      <c r="E15" s="7"/>
      <c r="F15" s="7"/>
      <c r="G15" s="7"/>
      <c r="H15" s="7"/>
      <c r="I15" s="7"/>
      <c r="J15" s="7"/>
      <c r="K15" s="7"/>
      <c r="L15" s="7"/>
    </row>
    <row r="16" spans="1:13" ht="24" customHeight="1">
      <c r="B16" s="6" t="s">
        <v>7</v>
      </c>
      <c r="C16" s="7" t="s">
        <v>155</v>
      </c>
      <c r="D16" s="7"/>
      <c r="E16" s="7"/>
      <c r="F16" s="7"/>
      <c r="G16" s="7"/>
      <c r="H16" s="7"/>
      <c r="I16" s="7"/>
      <c r="J16" s="7"/>
      <c r="K16" s="7"/>
      <c r="L16" s="7"/>
    </row>
    <row r="17" spans="2:12" ht="22" customHeight="1">
      <c r="B17" s="6" t="s">
        <v>156</v>
      </c>
      <c r="C17" s="6"/>
      <c r="D17" s="6"/>
      <c r="E17" s="6"/>
      <c r="F17" s="6"/>
      <c r="G17" s="6"/>
      <c r="H17" s="6"/>
      <c r="I17" s="6"/>
      <c r="J17" s="6"/>
      <c r="K17" s="6"/>
      <c r="L17" s="6"/>
    </row>
    <row r="20" spans="2:12" ht="24" customHeight="1">
      <c r="B20" s="10" t="s">
        <v>35</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Cover</vt:lpstr>
      <vt:lpstr>Headline</vt:lpstr>
      <vt:lpstr>BvA Monthly</vt:lpstr>
      <vt:lpstr>Data</vt:lpstr>
      <vt:lpstr>Connect your data</vt:lpstr>
      <vt:lpstr>'Connect your data'!Print_Area</vt:lpstr>
      <vt:lpstr>Cover!Print_Area</vt:lpstr>
      <vt:lpstr>'BvA Monthly'!Print_Titles</vt:lpstr>
      <vt:lpstr>'Connect your data'!Print_Titles</vt:lpstr>
      <vt:lpstr>Data!Print_Titles</vt:lpstr>
      <vt:lpstr>Headline!Print_Titles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2026-05-23T20:47:50Z</dcterms:created>
  <dcterms:modified xsi:type="dcterms:W3CDTF">2026-05-23T20:47:50Z</dcterms:modified>
</cp:coreProperties>
</file>